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3\Qorvo CMRTs\1HFY24\"/>
    </mc:Choice>
  </mc:AlternateContent>
  <xr:revisionPtr revIDLastSave="0" documentId="8_{E435690E-FFEE-4B94-800F-72C1F4EA624D}"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6" l="1" a="1"/>
  <c r="G64" i="6"/>
  <c r="B5" i="6"/>
  <c r="F64" i="6"/>
  <c r="H64"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C4" i="5"/>
  <c r="E4" i="8"/>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5" i="5"/>
  <c r="C46" i="5"/>
  <c r="C47" i="5"/>
  <c r="C48" i="5"/>
  <c r="C49" i="5"/>
  <c r="C50" i="5"/>
  <c r="C51" i="5"/>
  <c r="C52" i="5"/>
  <c r="C53" i="5"/>
  <c r="C54" i="5"/>
  <c r="C55" i="5"/>
  <c r="C56" i="5"/>
  <c r="C58" i="5"/>
  <c r="C59" i="5"/>
  <c r="C61" i="5"/>
  <c r="C62" i="5"/>
  <c r="C63" i="5"/>
  <c r="C64" i="5"/>
  <c r="C65" i="5"/>
  <c r="C66" i="5"/>
  <c r="C67" i="5"/>
  <c r="C68" i="5"/>
  <c r="C69" i="5"/>
  <c r="C70" i="5"/>
  <c r="C71" i="5"/>
  <c r="C72" i="5"/>
  <c r="C73" i="5"/>
  <c r="C74" i="5"/>
  <c r="C75" i="5"/>
  <c r="C76" i="5"/>
  <c r="C77" i="5"/>
  <c r="C78" i="5"/>
  <c r="C79" i="5"/>
  <c r="C80" i="5"/>
  <c r="C81" i="5"/>
  <c r="C82" i="5"/>
  <c r="C83" i="5"/>
  <c r="C84" i="5"/>
  <c r="C85" i="5"/>
  <c r="C86"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5" i="5"/>
  <c r="E5"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8" i="5"/>
  <c r="V58" i="5"/>
  <c r="E58" i="5"/>
  <c r="B59" i="5"/>
  <c r="V59" i="5"/>
  <c r="E59"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B4" i="6"/>
  <c r="G4" i="6"/>
  <c r="H4"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5" i="6"/>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504" i="5"/>
  <c r="G65" i="6"/>
  <c r="H65" i="6"/>
  <c r="F66" i="6"/>
  <c r="G66" i="6"/>
  <c r="H66" i="6"/>
  <c r="F67" i="6"/>
  <c r="G67" i="6"/>
  <c r="H67" i="6"/>
  <c r="F68" i="6"/>
  <c r="G68" i="6"/>
  <c r="H68" i="6"/>
  <c r="H70" i="6"/>
  <c r="D2" i="6"/>
  <c r="J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T57" i="5"/>
  <c r="J58" i="5"/>
  <c r="S58" i="5"/>
  <c r="T58" i="5"/>
  <c r="J59" i="5"/>
  <c r="S59" i="5"/>
  <c r="T59"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J190" i="5"/>
  <c r="S190" i="5"/>
  <c r="T190" i="5"/>
  <c r="J191" i="5"/>
  <c r="S191" i="5"/>
  <c r="T191" i="5"/>
  <c r="J192" i="5"/>
  <c r="S192" i="5"/>
  <c r="T192" i="5"/>
  <c r="J193" i="5"/>
  <c r="S193" i="5"/>
  <c r="T193" i="5"/>
  <c r="J194" i="5"/>
  <c r="S194" i="5"/>
  <c r="T194" i="5"/>
  <c r="J195" i="5"/>
  <c r="S195" i="5"/>
  <c r="T195" i="5"/>
  <c r="J196" i="5"/>
  <c r="S196" i="5"/>
  <c r="T196" i="5"/>
  <c r="J197" i="5"/>
  <c r="S197" i="5"/>
  <c r="T197" i="5"/>
  <c r="J198" i="5"/>
  <c r="S198" i="5"/>
  <c r="T198" i="5"/>
  <c r="J199" i="5"/>
  <c r="S199" i="5"/>
  <c r="T199" i="5"/>
  <c r="J200" i="5"/>
  <c r="S200" i="5"/>
  <c r="T200" i="5"/>
  <c r="J201" i="5"/>
  <c r="S201" i="5"/>
  <c r="T201" i="5"/>
  <c r="J202" i="5"/>
  <c r="S202" i="5"/>
  <c r="T202" i="5"/>
  <c r="J203" i="5"/>
  <c r="S203" i="5"/>
  <c r="T203" i="5"/>
  <c r="J204" i="5"/>
  <c r="S204" i="5"/>
  <c r="T204" i="5"/>
  <c r="J205" i="5"/>
  <c r="S205" i="5"/>
  <c r="T205" i="5"/>
  <c r="J206" i="5"/>
  <c r="S206" i="5"/>
  <c r="T206" i="5"/>
  <c r="J207" i="5"/>
  <c r="S207" i="5"/>
  <c r="T207" i="5"/>
  <c r="J208" i="5"/>
  <c r="S208" i="5"/>
  <c r="T208" i="5"/>
  <c r="J209" i="5"/>
  <c r="S209" i="5"/>
  <c r="T209" i="5"/>
  <c r="J210" i="5"/>
  <c r="S210" i="5"/>
  <c r="T210" i="5"/>
  <c r="J211" i="5"/>
  <c r="S211" i="5"/>
  <c r="T211" i="5"/>
  <c r="J212" i="5"/>
  <c r="S212" i="5"/>
  <c r="T212" i="5"/>
  <c r="J213" i="5"/>
  <c r="S213" i="5"/>
  <c r="T213" i="5"/>
  <c r="J214" i="5"/>
  <c r="S214" i="5"/>
  <c r="T214" i="5"/>
  <c r="J215" i="5"/>
  <c r="S215" i="5"/>
  <c r="T215" i="5"/>
  <c r="J216" i="5"/>
  <c r="S216" i="5"/>
  <c r="T216" i="5"/>
  <c r="J217" i="5"/>
  <c r="S217" i="5"/>
  <c r="T217" i="5"/>
  <c r="J218" i="5"/>
  <c r="S218" i="5"/>
  <c r="T218" i="5"/>
  <c r="J219" i="5"/>
  <c r="S219" i="5"/>
  <c r="T219" i="5"/>
  <c r="J220" i="5"/>
  <c r="S220" i="5"/>
  <c r="T220" i="5"/>
  <c r="J221" i="5"/>
  <c r="S221" i="5"/>
  <c r="T221" i="5"/>
  <c r="J222" i="5"/>
  <c r="S222" i="5"/>
  <c r="T222" i="5"/>
  <c r="J223" i="5"/>
  <c r="S223" i="5"/>
  <c r="T223" i="5"/>
  <c r="J224" i="5"/>
  <c r="S224" i="5"/>
  <c r="T224" i="5"/>
  <c r="J225" i="5"/>
  <c r="S225" i="5"/>
  <c r="T225" i="5"/>
  <c r="J226" i="5"/>
  <c r="S226" i="5"/>
  <c r="T226" i="5"/>
  <c r="J227" i="5"/>
  <c r="S227" i="5"/>
  <c r="T227" i="5"/>
  <c r="J228" i="5"/>
  <c r="S228" i="5"/>
  <c r="T228" i="5"/>
  <c r="J229" i="5"/>
  <c r="S229" i="5"/>
  <c r="T229" i="5"/>
  <c r="J230" i="5"/>
  <c r="S230"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 i="5"/>
  <c r="S5" i="5"/>
  <c r="T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V44" i="5"/>
  <c r="V57" i="5"/>
  <c r="V60" i="5"/>
  <c r="V87"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5" i="5"/>
  <c r="G46" i="5"/>
  <c r="G47" i="5"/>
  <c r="G48" i="5"/>
  <c r="G49" i="5"/>
  <c r="G50" i="5"/>
  <c r="G51" i="5"/>
  <c r="G52" i="5"/>
  <c r="G53" i="5"/>
  <c r="G54" i="5"/>
  <c r="G55" i="5"/>
  <c r="G56" i="5"/>
  <c r="G58" i="5"/>
  <c r="G59" i="5"/>
  <c r="G61" i="5"/>
  <c r="G62" i="5"/>
  <c r="G63" i="5"/>
  <c r="G64" i="5"/>
  <c r="G65" i="5"/>
  <c r="G66" i="5"/>
  <c r="G67" i="5"/>
  <c r="G68" i="5"/>
  <c r="G69" i="5"/>
  <c r="G70" i="5"/>
  <c r="G71" i="5"/>
  <c r="G72" i="5"/>
  <c r="G73" i="5"/>
  <c r="G74" i="5"/>
  <c r="G75" i="5"/>
  <c r="G76" i="5"/>
  <c r="G77" i="5"/>
  <c r="G78" i="5"/>
  <c r="G79" i="5"/>
  <c r="G80" i="5"/>
  <c r="G81" i="5"/>
  <c r="G82" i="5"/>
  <c r="G83" i="5"/>
  <c r="G84" i="5"/>
  <c r="G85" i="5"/>
  <c r="G86" i="5"/>
  <c r="G88" i="5"/>
  <c r="G89" i="5"/>
  <c r="G90" i="5"/>
  <c r="G91" i="5"/>
  <c r="G92" i="5"/>
  <c r="G93" i="5"/>
  <c r="G94" i="5"/>
  <c r="G95" i="5"/>
  <c r="G96" i="5"/>
  <c r="G97" i="5"/>
  <c r="G98" i="5"/>
  <c r="G99" i="5"/>
  <c r="G100" i="5"/>
  <c r="G101" i="5"/>
  <c r="G102" i="5"/>
  <c r="G103" i="5"/>
  <c r="G104"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64" i="6"/>
  <c r="D12" i="6"/>
  <c r="D11" i="6"/>
  <c r="D10" i="6"/>
  <c r="D8" i="6"/>
  <c r="D7"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F221" i="5"/>
  <c r="R219" i="5"/>
  <c r="X213" i="5"/>
  <c r="X210" i="5"/>
  <c r="R205" i="5"/>
  <c r="I202" i="5"/>
  <c r="X190" i="5"/>
  <c r="I186" i="5"/>
  <c r="R185" i="5"/>
  <c r="I174" i="5"/>
  <c r="I171" i="5"/>
  <c r="I170" i="5"/>
  <c r="I162" i="5"/>
  <c r="I158" i="5"/>
  <c r="R157" i="5"/>
  <c r="I154" i="5"/>
  <c r="R153" i="5"/>
  <c r="X150" i="5"/>
  <c r="F145" i="5"/>
  <c r="I142" i="5"/>
  <c r="R141" i="5"/>
  <c r="I138" i="5"/>
  <c r="R137" i="5"/>
  <c r="I134" i="5"/>
  <c r="I130" i="5"/>
  <c r="X123" i="5"/>
  <c r="I122" i="5"/>
  <c r="R12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I18" i="5"/>
  <c r="R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S1770" i="5"/>
  <c r="S1477" i="5"/>
  <c r="R480" i="5"/>
  <c r="S2038" i="5"/>
  <c r="S853" i="5"/>
  <c r="X1479" i="5"/>
  <c r="S778" i="5"/>
  <c r="S1398" i="5"/>
  <c r="S858" i="5"/>
  <c r="S2140" i="5"/>
  <c r="S1596" i="5"/>
  <c r="S1748" i="5"/>
  <c r="S2428" i="5"/>
  <c r="S918" i="5"/>
  <c r="S1000" i="5"/>
  <c r="S903" i="5"/>
  <c r="S1465" i="5"/>
  <c r="S2068" i="5"/>
  <c r="S1754" i="5"/>
  <c r="R528" i="5"/>
  <c r="R86" i="5"/>
  <c r="F271" i="5"/>
  <c r="J1479" i="5"/>
  <c r="S1899" i="5"/>
  <c r="H2499" i="5"/>
  <c r="X405" i="5"/>
  <c r="S880" i="5"/>
  <c r="S899" i="5"/>
  <c r="S906" i="5"/>
  <c r="S925" i="5"/>
  <c r="S940" i="5"/>
  <c r="S1164" i="5"/>
  <c r="I1214" i="5"/>
  <c r="S1835" i="5"/>
  <c r="H2202" i="5"/>
  <c r="S2330" i="5"/>
  <c r="S659" i="5"/>
  <c r="S1455" i="5"/>
  <c r="S1762" i="5"/>
  <c r="S1821" i="5"/>
  <c r="S2047" i="5"/>
  <c r="H322" i="5"/>
  <c r="S633" i="5"/>
  <c r="H1230" i="5"/>
  <c r="S1696" i="5"/>
  <c r="S1749" i="5"/>
  <c r="S1752" i="5"/>
  <c r="S1766" i="5"/>
  <c r="S2022" i="5"/>
  <c r="S706" i="5"/>
  <c r="R897" i="5"/>
  <c r="S960" i="5"/>
  <c r="S1255" i="5"/>
  <c r="S1386" i="5"/>
  <c r="S1437" i="5"/>
  <c r="I1480" i="5"/>
  <c r="I1487" i="5"/>
  <c r="S1919" i="5"/>
  <c r="S2408" i="5"/>
  <c r="I58" i="5"/>
  <c r="H338" i="5"/>
  <c r="S729" i="5"/>
  <c r="S1120" i="5"/>
  <c r="S1266" i="5"/>
  <c r="S1517" i="5"/>
  <c r="S1539" i="5"/>
  <c r="S1640" i="5"/>
  <c r="S1728" i="5"/>
  <c r="S1958" i="5"/>
  <c r="S726" i="5"/>
  <c r="H733" i="5"/>
  <c r="S1011" i="5"/>
  <c r="H1427" i="5"/>
  <c r="S1750" i="5"/>
  <c r="J1905" i="5"/>
  <c r="S2212" i="5"/>
  <c r="J235" i="5"/>
  <c r="F235" i="5"/>
  <c r="X1753" i="5"/>
  <c r="H1753" i="5"/>
  <c r="X75" i="5"/>
  <c r="I764" i="5"/>
  <c r="I2158" i="5"/>
  <c r="R70" i="5"/>
  <c r="I106" i="5"/>
  <c r="R488" i="5"/>
  <c r="H1178" i="5"/>
  <c r="J1218" i="5"/>
  <c r="J1250" i="5"/>
  <c r="F2013" i="5"/>
  <c r="X2061" i="5"/>
  <c r="H2474" i="5"/>
  <c r="X171" i="5"/>
  <c r="I302" i="5"/>
  <c r="R731" i="5"/>
  <c r="H843" i="5"/>
  <c r="H1208" i="5"/>
  <c r="F1248" i="5"/>
  <c r="H2013" i="5"/>
  <c r="F2433" i="5"/>
  <c r="H813" i="5"/>
  <c r="F1387" i="5"/>
  <c r="H1419" i="5"/>
  <c r="R1488" i="5"/>
  <c r="I1593" i="5"/>
  <c r="F2072" i="5"/>
  <c r="H1250" i="5"/>
  <c r="H1443" i="5"/>
  <c r="X2342" i="5"/>
  <c r="I42" i="5"/>
  <c r="R281" i="5"/>
  <c r="H1882" i="5"/>
  <c r="I2210" i="5"/>
  <c r="J1551" i="5"/>
  <c r="J1230" i="5"/>
  <c r="J204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S1305" i="5"/>
  <c r="S1743" i="5"/>
  <c r="F1909" i="5"/>
  <c r="R1909" i="5"/>
  <c r="H1909" i="5"/>
  <c r="R2458" i="5"/>
  <c r="I2458" i="5"/>
  <c r="I54" i="5"/>
  <c r="I190" i="5"/>
  <c r="I235" i="5"/>
  <c r="S714" i="5"/>
  <c r="S717" i="5"/>
  <c r="H753" i="5"/>
  <c r="S817" i="5"/>
  <c r="S1079" i="5"/>
  <c r="S1127" i="5"/>
  <c r="S1217"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R75" i="5"/>
  <c r="I592" i="5"/>
  <c r="S687" i="5"/>
  <c r="R747" i="5"/>
  <c r="S875" i="5"/>
  <c r="S949" i="5"/>
  <c r="S959" i="5"/>
  <c r="S992" i="5"/>
  <c r="S1028" i="5"/>
  <c r="S1052" i="5"/>
  <c r="S1115" i="5"/>
  <c r="H1176" i="5"/>
  <c r="F1184" i="5"/>
  <c r="F1205" i="5"/>
  <c r="R1237" i="5"/>
  <c r="J1237" i="5"/>
  <c r="F1273" i="5"/>
  <c r="S1287" i="5"/>
  <c r="S1374" i="5"/>
  <c r="S1515" i="5"/>
  <c r="S1870" i="5"/>
  <c r="S892" i="5"/>
  <c r="S910" i="5"/>
  <c r="S937" i="5"/>
  <c r="S996" i="5"/>
  <c r="S1086" i="5"/>
  <c r="S1145" i="5"/>
  <c r="S1263" i="5"/>
  <c r="S1307" i="5"/>
  <c r="X1344" i="5"/>
  <c r="H1344" i="5"/>
  <c r="S2168" i="5"/>
  <c r="S2483" i="5"/>
  <c r="I38" i="5"/>
  <c r="I74" i="5"/>
  <c r="X170" i="5"/>
  <c r="J302" i="5"/>
  <c r="X413" i="5"/>
  <c r="X491" i="5"/>
  <c r="J528" i="5"/>
  <c r="S671" i="5"/>
  <c r="S896" i="5"/>
  <c r="S972" i="5"/>
  <c r="S1284" i="5"/>
  <c r="S1644" i="5"/>
  <c r="S1793" i="5"/>
  <c r="X2073" i="5"/>
  <c r="R2073" i="5"/>
  <c r="H2073" i="5"/>
  <c r="F2073" i="5"/>
  <c r="H2080" i="5"/>
  <c r="F2080" i="5"/>
  <c r="J2289" i="5"/>
  <c r="S2434" i="5"/>
  <c r="I2249" i="5"/>
  <c r="H2249" i="5"/>
  <c r="F2249" i="5"/>
  <c r="R38" i="5"/>
  <c r="S621" i="5"/>
  <c r="S675" i="5"/>
  <c r="S710" i="5"/>
  <c r="S719" i="5"/>
  <c r="H739" i="5"/>
  <c r="S855" i="5"/>
  <c r="S876" i="5"/>
  <c r="S890" i="5"/>
  <c r="S905" i="5"/>
  <c r="S908" i="5"/>
  <c r="S914" i="5"/>
  <c r="S924" i="5"/>
  <c r="S1024" i="5"/>
  <c r="S1126" i="5"/>
  <c r="S1170" i="5"/>
  <c r="R1182" i="5"/>
  <c r="H1341" i="5"/>
  <c r="J1341" i="5"/>
  <c r="R1406" i="5"/>
  <c r="F1406" i="5"/>
  <c r="H1446" i="5"/>
  <c r="S1471" i="5"/>
  <c r="X1681" i="5"/>
  <c r="S1715" i="5"/>
  <c r="R1898" i="5"/>
  <c r="J1898" i="5"/>
  <c r="F1987" i="5"/>
  <c r="I2005" i="5"/>
  <c r="R2005" i="5"/>
  <c r="S2129" i="5"/>
  <c r="R2150" i="5"/>
  <c r="H2150" i="5"/>
  <c r="X59" i="5"/>
  <c r="X235" i="5"/>
  <c r="R265" i="5"/>
  <c r="X291" i="5"/>
  <c r="F556" i="5"/>
  <c r="S682" i="5"/>
  <c r="S833" i="5"/>
  <c r="S944" i="5"/>
  <c r="S1104" i="5"/>
  <c r="S1110" i="5"/>
  <c r="J1140" i="5"/>
  <c r="I1245" i="5"/>
  <c r="S1842" i="5"/>
  <c r="R1920" i="5"/>
  <c r="I1920" i="5"/>
  <c r="I2221" i="5"/>
  <c r="J2221" i="5"/>
  <c r="R2484" i="5"/>
  <c r="H2484" i="5"/>
  <c r="J1882" i="5"/>
  <c r="S2066" i="5"/>
  <c r="S2074" i="5"/>
  <c r="S2084" i="5"/>
  <c r="S2298" i="5"/>
  <c r="J1447" i="5"/>
  <c r="R1906" i="5"/>
  <c r="S2289" i="5"/>
  <c r="H2380" i="5"/>
  <c r="H2390" i="5"/>
  <c r="X1241" i="5"/>
  <c r="S1319" i="5"/>
  <c r="S1429" i="5"/>
  <c r="S1576" i="5"/>
  <c r="I1685" i="5"/>
  <c r="S1688" i="5"/>
  <c r="S1699" i="5"/>
  <c r="H1709" i="5"/>
  <c r="S1712" i="5"/>
  <c r="S1806" i="5"/>
  <c r="S1825" i="5"/>
  <c r="S1896" i="5"/>
  <c r="S1904" i="5"/>
  <c r="S1943" i="5"/>
  <c r="S2099" i="5"/>
  <c r="J2186" i="5"/>
  <c r="S1421" i="5"/>
  <c r="S1552" i="5"/>
  <c r="S2014" i="5"/>
  <c r="S2039" i="5"/>
  <c r="S2176" i="5"/>
  <c r="S2254" i="5"/>
  <c r="S2325" i="5"/>
  <c r="H2450" i="5"/>
  <c r="R2481" i="5"/>
  <c r="S1326" i="5"/>
  <c r="S1340" i="5"/>
  <c r="S1401" i="5"/>
  <c r="I1427" i="5"/>
  <c r="J1448" i="5"/>
  <c r="X1467" i="5"/>
  <c r="S1592" i="5"/>
  <c r="S1871" i="5"/>
  <c r="I2001" i="5"/>
  <c r="S2006" i="5"/>
  <c r="H2009" i="5"/>
  <c r="H2024" i="5"/>
  <c r="S2290" i="5"/>
  <c r="S2435" i="5"/>
  <c r="I2450" i="5"/>
  <c r="S1274" i="5"/>
  <c r="S1291" i="5"/>
  <c r="S1294" i="5"/>
  <c r="S1301" i="5"/>
  <c r="S1304" i="5"/>
  <c r="S1632" i="5"/>
  <c r="X1665" i="5"/>
  <c r="S1700" i="5"/>
  <c r="S1716" i="5"/>
  <c r="S1794" i="5"/>
  <c r="S1843" i="5"/>
  <c r="H1984" i="5"/>
  <c r="R2001" i="5"/>
  <c r="X2017" i="5"/>
  <c r="J2146" i="5"/>
  <c r="R2190" i="5"/>
  <c r="J2202" i="5"/>
  <c r="S2232" i="5"/>
  <c r="R2450" i="5"/>
  <c r="S2460" i="5"/>
  <c r="I2466" i="5"/>
  <c r="H1218" i="5"/>
  <c r="R1230" i="5"/>
  <c r="H1242" i="5"/>
  <c r="S1280" i="5"/>
  <c r="S1306" i="5"/>
  <c r="I1419" i="5"/>
  <c r="I1455" i="5"/>
  <c r="X1551" i="5"/>
  <c r="S1656" i="5"/>
  <c r="S1659" i="5"/>
  <c r="S1742" i="5"/>
  <c r="S1758" i="5"/>
  <c r="S1779" i="5"/>
  <c r="S1807" i="5"/>
  <c r="S1938" i="5"/>
  <c r="S1970" i="5"/>
  <c r="H2314" i="5"/>
  <c r="H2372" i="5"/>
  <c r="S2463" i="5"/>
  <c r="F25" i="5"/>
  <c r="X25" i="5"/>
  <c r="R97" i="5"/>
  <c r="X97" i="5"/>
  <c r="F79" i="5"/>
  <c r="X79" i="5"/>
  <c r="I79" i="5"/>
  <c r="X47" i="5"/>
  <c r="F47" i="5"/>
  <c r="R127" i="5"/>
  <c r="I127" i="5"/>
  <c r="X127" i="5"/>
  <c r="S895" i="5"/>
  <c r="S1863" i="5"/>
  <c r="R54" i="5"/>
  <c r="R74" i="5"/>
  <c r="I90" i="5"/>
  <c r="I123" i="5"/>
  <c r="R189" i="5"/>
  <c r="R225" i="5"/>
  <c r="F225" i="5"/>
  <c r="X225" i="5"/>
  <c r="F309" i="5"/>
  <c r="F357" i="5"/>
  <c r="R463" i="5"/>
  <c r="F586" i="5"/>
  <c r="I714" i="5"/>
  <c r="J714" i="5"/>
  <c r="S738" i="5"/>
  <c r="R94" i="5"/>
  <c r="X452" i="5"/>
  <c r="H452" i="5"/>
  <c r="F452" i="5"/>
  <c r="S1497" i="5"/>
  <c r="X26" i="5"/>
  <c r="I59" i="5"/>
  <c r="X63" i="5"/>
  <c r="I126" i="5"/>
  <c r="I147" i="5"/>
  <c r="F147" i="5"/>
  <c r="R237" i="5"/>
  <c r="F237" i="5"/>
  <c r="X237" i="5"/>
  <c r="J262" i="5"/>
  <c r="F451" i="5"/>
  <c r="R453" i="5"/>
  <c r="J453" i="5"/>
  <c r="H453" i="5"/>
  <c r="F453" i="5"/>
  <c r="I107" i="5"/>
  <c r="X107" i="5"/>
  <c r="R125" i="5"/>
  <c r="S1447" i="5"/>
  <c r="F43" i="5"/>
  <c r="R22" i="5"/>
  <c r="F63" i="5"/>
  <c r="I70" i="5"/>
  <c r="R90" i="5"/>
  <c r="R123" i="5"/>
  <c r="R167" i="5"/>
  <c r="X187" i="5"/>
  <c r="R187" i="5"/>
  <c r="I187" i="5"/>
  <c r="I275" i="5"/>
  <c r="F275" i="5"/>
  <c r="I361" i="5"/>
  <c r="J361" i="5"/>
  <c r="H361" i="5"/>
  <c r="F361" i="5"/>
  <c r="I479" i="5"/>
  <c r="H479" i="5"/>
  <c r="X479" i="5"/>
  <c r="F574" i="5"/>
  <c r="S641" i="5"/>
  <c r="R59" i="5"/>
  <c r="R111" i="5"/>
  <c r="R171" i="5"/>
  <c r="I194" i="5"/>
  <c r="X468" i="5"/>
  <c r="F468" i="5"/>
  <c r="R562" i="5"/>
  <c r="I1848" i="5"/>
  <c r="H1848" i="5"/>
  <c r="I198" i="5"/>
  <c r="R201" i="5"/>
  <c r="R245" i="5"/>
  <c r="I461" i="5"/>
  <c r="F461" i="5"/>
  <c r="J552" i="5"/>
  <c r="H552" i="5"/>
  <c r="R299" i="5"/>
  <c r="J299" i="5"/>
  <c r="X392" i="5"/>
  <c r="I392" i="5"/>
  <c r="H392" i="5"/>
  <c r="R30" i="5"/>
  <c r="I86" i="5"/>
  <c r="F103" i="5"/>
  <c r="R107" i="5"/>
  <c r="F372" i="5"/>
  <c r="I372" i="5"/>
  <c r="H372" i="5"/>
  <c r="F392" i="5"/>
  <c r="R401" i="5"/>
  <c r="J401" i="5"/>
  <c r="F455" i="5"/>
  <c r="I507" i="5"/>
  <c r="F507" i="5"/>
  <c r="I376" i="5"/>
  <c r="X527" i="5"/>
  <c r="I527" i="5"/>
  <c r="I543" i="5"/>
  <c r="X543" i="5"/>
  <c r="R584" i="5"/>
  <c r="F584" i="5"/>
  <c r="I674" i="5"/>
  <c r="R674" i="5"/>
  <c r="F674" i="5"/>
  <c r="S722" i="5"/>
  <c r="S832" i="5"/>
  <c r="X875" i="5"/>
  <c r="S907" i="5"/>
  <c r="S919" i="5"/>
  <c r="J942" i="5"/>
  <c r="H974" i="5"/>
  <c r="S990" i="5"/>
  <c r="S1128" i="5"/>
  <c r="R1210" i="5"/>
  <c r="J1210" i="5"/>
  <c r="I1210" i="5"/>
  <c r="H1210" i="5"/>
  <c r="R271" i="5"/>
  <c r="X604" i="5"/>
  <c r="R604" i="5"/>
  <c r="R644" i="5"/>
  <c r="I722" i="5"/>
  <c r="J722" i="5"/>
  <c r="F788" i="5"/>
  <c r="X788" i="5"/>
  <c r="R851" i="5"/>
  <c r="S916" i="5"/>
  <c r="S979" i="5"/>
  <c r="X982" i="5"/>
  <c r="F986" i="5"/>
  <c r="H986" i="5"/>
  <c r="S1026" i="5"/>
  <c r="F1086" i="5"/>
  <c r="I166" i="5"/>
  <c r="F191" i="5"/>
  <c r="F498" i="5"/>
  <c r="F560" i="5"/>
  <c r="R696" i="5"/>
  <c r="S713" i="5"/>
  <c r="S745" i="5"/>
  <c r="H872" i="5"/>
  <c r="S882" i="5"/>
  <c r="S950" i="5"/>
  <c r="F975" i="5"/>
  <c r="H975" i="5"/>
  <c r="H1103" i="5"/>
  <c r="F1103" i="5"/>
  <c r="X175" i="5"/>
  <c r="I255" i="5"/>
  <c r="X616" i="5"/>
  <c r="R616" i="5"/>
  <c r="S639" i="5"/>
  <c r="S649" i="5"/>
  <c r="R685" i="5"/>
  <c r="H685" i="5"/>
  <c r="S733" i="5"/>
  <c r="F768" i="5"/>
  <c r="X768" i="5"/>
  <c r="F786" i="5"/>
  <c r="X786" i="5"/>
  <c r="X836" i="5"/>
  <c r="S911" i="5"/>
  <c r="S927" i="5"/>
  <c r="S938" i="5"/>
  <c r="S976" i="5"/>
  <c r="S1014" i="5"/>
  <c r="H1075" i="5"/>
  <c r="F1075" i="5"/>
  <c r="F1083" i="5"/>
  <c r="H1083" i="5"/>
  <c r="J263" i="5"/>
  <c r="F480" i="5"/>
  <c r="X652" i="5"/>
  <c r="S711" i="5"/>
  <c r="S756" i="5"/>
  <c r="I786" i="5"/>
  <c r="S823" i="5"/>
  <c r="H840" i="5"/>
  <c r="F840" i="5"/>
  <c r="S859" i="5"/>
  <c r="F869" i="5"/>
  <c r="S948" i="5"/>
  <c r="X1011" i="5"/>
  <c r="F1011" i="5"/>
  <c r="X656" i="5"/>
  <c r="R656" i="5"/>
  <c r="S690" i="5"/>
  <c r="R796" i="5"/>
  <c r="I796" i="5"/>
  <c r="F796" i="5"/>
  <c r="X796" i="5"/>
  <c r="H393" i="5"/>
  <c r="J480" i="5"/>
  <c r="F482" i="5"/>
  <c r="F503" i="5"/>
  <c r="J646" i="5"/>
  <c r="R646" i="5"/>
  <c r="R680" i="5"/>
  <c r="J701" i="5"/>
  <c r="R701" i="5"/>
  <c r="I784" i="5"/>
  <c r="X784" i="5"/>
  <c r="J856" i="5"/>
  <c r="S909" i="5"/>
  <c r="S922" i="5"/>
  <c r="S995" i="5"/>
  <c r="F780" i="5"/>
  <c r="S782" i="5"/>
  <c r="S798" i="5"/>
  <c r="J809" i="5"/>
  <c r="S845" i="5"/>
  <c r="S856" i="5"/>
  <c r="S861" i="5"/>
  <c r="S863" i="5"/>
  <c r="S933" i="5"/>
  <c r="S942" i="5"/>
  <c r="S952" i="5"/>
  <c r="S964" i="5"/>
  <c r="S974" i="5"/>
  <c r="X1031" i="5"/>
  <c r="F1031" i="5"/>
  <c r="S1092" i="5"/>
  <c r="S1112" i="5"/>
  <c r="F1169" i="5"/>
  <c r="I1169" i="5"/>
  <c r="S1368" i="5"/>
  <c r="X1717" i="5"/>
  <c r="H1717" i="5"/>
  <c r="S1090" i="5"/>
  <c r="F1119" i="5"/>
  <c r="H1119" i="5"/>
  <c r="J1152" i="5"/>
  <c r="H1152" i="5"/>
  <c r="S1196" i="5"/>
  <c r="J1293" i="5"/>
  <c r="F1293" i="5"/>
  <c r="S1438" i="5"/>
  <c r="R715" i="5"/>
  <c r="S718" i="5"/>
  <c r="F732" i="5"/>
  <c r="H1126" i="5"/>
  <c r="S1372" i="5"/>
  <c r="S1588" i="5"/>
  <c r="F676" i="5"/>
  <c r="R678" i="5"/>
  <c r="S686" i="5"/>
  <c r="S694" i="5"/>
  <c r="X700" i="5"/>
  <c r="S702" i="5"/>
  <c r="H707" i="5"/>
  <c r="X720" i="5"/>
  <c r="J730" i="5"/>
  <c r="I732" i="5"/>
  <c r="S754" i="5"/>
  <c r="S774" i="5"/>
  <c r="X807" i="5"/>
  <c r="X813" i="5"/>
  <c r="S835" i="5"/>
  <c r="S841" i="5"/>
  <c r="S862" i="5"/>
  <c r="S864" i="5"/>
  <c r="S873" i="5"/>
  <c r="F889" i="5"/>
  <c r="S931" i="5"/>
  <c r="S936" i="5"/>
  <c r="S988" i="5"/>
  <c r="S1074" i="5"/>
  <c r="S1084" i="5"/>
  <c r="S1096" i="5"/>
  <c r="H1102" i="5"/>
  <c r="X1102" i="5"/>
  <c r="H1136" i="5"/>
  <c r="X1136" i="5"/>
  <c r="J1143" i="5"/>
  <c r="I1143" i="5"/>
  <c r="H1143" i="5"/>
  <c r="S1193" i="5"/>
  <c r="S617" i="5"/>
  <c r="S627" i="5"/>
  <c r="S629" i="5"/>
  <c r="S667" i="5"/>
  <c r="S705" i="5"/>
  <c r="F744" i="5"/>
  <c r="J807" i="5"/>
  <c r="H816" i="5"/>
  <c r="S860" i="5"/>
  <c r="S881" i="5"/>
  <c r="S891" i="5"/>
  <c r="S898" i="5"/>
  <c r="S912" i="5"/>
  <c r="S920" i="5"/>
  <c r="S923" i="5"/>
  <c r="S928" i="5"/>
  <c r="S941" i="5"/>
  <c r="S956" i="5"/>
  <c r="S963" i="5"/>
  <c r="S978" i="5"/>
  <c r="H1022" i="5"/>
  <c r="F1022" i="5"/>
  <c r="F1067" i="5"/>
  <c r="X1082" i="5"/>
  <c r="F1082" i="5"/>
  <c r="S1099" i="5"/>
  <c r="H1111" i="5"/>
  <c r="S1157" i="5"/>
  <c r="X1233" i="5"/>
  <c r="H1320" i="5"/>
  <c r="R1352" i="5"/>
  <c r="J1369" i="5"/>
  <c r="R1369" i="5"/>
  <c r="H1369" i="5"/>
  <c r="R1385" i="5"/>
  <c r="R1506" i="5"/>
  <c r="F1506" i="5"/>
  <c r="S889" i="5"/>
  <c r="H1127" i="5"/>
  <c r="F1127" i="5"/>
  <c r="S1141" i="5"/>
  <c r="H1157" i="5"/>
  <c r="X1157" i="5"/>
  <c r="S647" i="5"/>
  <c r="S703" i="5"/>
  <c r="F712" i="5"/>
  <c r="S721" i="5"/>
  <c r="S734" i="5"/>
  <c r="S737" i="5"/>
  <c r="X809" i="5"/>
  <c r="S904" i="5"/>
  <c r="F940" i="5"/>
  <c r="X991" i="5"/>
  <c r="S1091" i="5"/>
  <c r="X1094" i="5"/>
  <c r="S1118" i="5"/>
  <c r="J1277" i="5"/>
  <c r="I1277" i="5"/>
  <c r="S1417" i="5"/>
  <c r="S1186" i="5"/>
  <c r="I1237" i="5"/>
  <c r="J1245" i="5"/>
  <c r="F1497" i="5"/>
  <c r="X1497" i="5"/>
  <c r="J1539" i="5"/>
  <c r="I1539" i="5"/>
  <c r="S1628" i="5"/>
  <c r="X1661" i="5"/>
  <c r="F1661" i="5"/>
  <c r="I1889" i="5"/>
  <c r="J1889" i="5"/>
  <c r="S1178" i="5"/>
  <c r="S1388" i="5"/>
  <c r="S1819" i="5"/>
  <c r="F1968" i="5"/>
  <c r="S1019" i="5"/>
  <c r="S1032" i="5"/>
  <c r="S1054" i="5"/>
  <c r="S1063" i="5"/>
  <c r="S1071" i="5"/>
  <c r="S1076" i="5"/>
  <c r="S1131" i="5"/>
  <c r="R1148" i="5"/>
  <c r="X1161" i="5"/>
  <c r="I1166" i="5"/>
  <c r="I1242" i="5"/>
  <c r="S1262" i="5"/>
  <c r="S1273" i="5"/>
  <c r="S1275" i="5"/>
  <c r="S1278" i="5"/>
  <c r="S1308" i="5"/>
  <c r="S1313" i="5"/>
  <c r="S1323" i="5"/>
  <c r="S1347" i="5"/>
  <c r="S1350" i="5"/>
  <c r="J1355" i="5"/>
  <c r="S1362" i="5"/>
  <c r="H1411" i="5"/>
  <c r="S1419" i="5"/>
  <c r="S1454" i="5"/>
  <c r="J1495" i="5"/>
  <c r="H1495" i="5"/>
  <c r="I1507" i="5"/>
  <c r="H1507" i="5"/>
  <c r="S1513" i="5"/>
  <c r="H1523" i="5"/>
  <c r="S1537" i="5"/>
  <c r="S1545" i="5"/>
  <c r="S1775" i="5"/>
  <c r="R1917" i="5"/>
  <c r="J1917" i="5"/>
  <c r="I1917" i="5"/>
  <c r="X1917" i="5"/>
  <c r="S1923" i="5"/>
  <c r="S2026" i="5"/>
  <c r="S1209" i="5"/>
  <c r="X1245" i="5"/>
  <c r="S1252" i="5"/>
  <c r="S1269" i="5"/>
  <c r="S1272" i="5"/>
  <c r="J1313" i="5"/>
  <c r="S1332" i="5"/>
  <c r="S1370" i="5"/>
  <c r="I1406" i="5"/>
  <c r="H1406" i="5"/>
  <c r="R1450" i="5"/>
  <c r="X1450" i="5"/>
  <c r="H1471" i="5"/>
  <c r="R1492" i="5"/>
  <c r="S1495" i="5"/>
  <c r="S1507" i="5"/>
  <c r="J1523" i="5"/>
  <c r="S1531" i="5"/>
  <c r="S1564" i="5"/>
  <c r="S1643" i="5"/>
  <c r="F1716" i="5"/>
  <c r="R1752" i="5"/>
  <c r="H1752" i="5"/>
  <c r="J1752" i="5"/>
  <c r="R1874" i="5"/>
  <c r="H1874" i="5"/>
  <c r="H1937" i="5"/>
  <c r="I1937" i="5"/>
  <c r="I1940" i="5"/>
  <c r="S2310" i="5"/>
  <c r="H2381" i="5"/>
  <c r="F1245" i="5"/>
  <c r="F1305" i="5"/>
  <c r="H1308" i="5"/>
  <c r="F1344" i="5"/>
  <c r="S1451" i="5"/>
  <c r="R1454" i="5"/>
  <c r="I1511" i="5"/>
  <c r="X1511" i="5"/>
  <c r="S1556" i="5"/>
  <c r="S1608" i="5"/>
  <c r="X1680" i="5"/>
  <c r="S1782" i="5"/>
  <c r="R1957" i="5"/>
  <c r="X1957" i="5"/>
  <c r="I1957" i="5"/>
  <c r="J1957" i="5"/>
  <c r="I2037" i="5"/>
  <c r="R2037" i="5"/>
  <c r="H2037" i="5"/>
  <c r="F2037" i="5"/>
  <c r="X2037" i="5"/>
  <c r="J2037" i="5"/>
  <c r="S2206" i="5"/>
  <c r="S2236" i="5"/>
  <c r="S1277" i="5"/>
  <c r="J1524" i="5"/>
  <c r="R1524" i="5"/>
  <c r="X1637" i="5"/>
  <c r="F1637" i="5"/>
  <c r="S1660" i="5"/>
  <c r="X1677" i="5"/>
  <c r="F1677" i="5"/>
  <c r="S1720" i="5"/>
  <c r="R1735" i="5"/>
  <c r="I1847" i="5"/>
  <c r="F1927" i="5"/>
  <c r="S2072" i="5"/>
  <c r="S987" i="5"/>
  <c r="S1007" i="5"/>
  <c r="S1020" i="5"/>
  <c r="S1031" i="5"/>
  <c r="S1039" i="5"/>
  <c r="S1042" i="5"/>
  <c r="S1044" i="5"/>
  <c r="S1047" i="5"/>
  <c r="S1064" i="5"/>
  <c r="S1082" i="5"/>
  <c r="S1156" i="5"/>
  <c r="S1218" i="5"/>
  <c r="S1228" i="5"/>
  <c r="X1237" i="5"/>
  <c r="H1245" i="5"/>
  <c r="I1246" i="5"/>
  <c r="S1250" i="5"/>
  <c r="S1253" i="5"/>
  <c r="S1281" i="5"/>
  <c r="I1305" i="5"/>
  <c r="S1333" i="5"/>
  <c r="S1344" i="5"/>
  <c r="H1470" i="5"/>
  <c r="F1470" i="5"/>
  <c r="X1499" i="5"/>
  <c r="S1511" i="5"/>
  <c r="J1519" i="5"/>
  <c r="H1637" i="5"/>
  <c r="S1667" i="5"/>
  <c r="I1677" i="5"/>
  <c r="S1765" i="5"/>
  <c r="S1838" i="5"/>
  <c r="I2040" i="5"/>
  <c r="F2040" i="5"/>
  <c r="S1719" i="5"/>
  <c r="S1759" i="5"/>
  <c r="J1762" i="5"/>
  <c r="S1774"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X1696" i="5"/>
  <c r="I2021" i="5"/>
  <c r="R2021" i="5"/>
  <c r="S2252" i="5"/>
  <c r="S2342" i="5"/>
  <c r="S2379" i="5"/>
  <c r="S1874" i="5"/>
  <c r="X1877" i="5"/>
  <c r="S1903" i="5"/>
  <c r="X1913" i="5"/>
  <c r="X1953" i="5"/>
  <c r="S2010" i="5"/>
  <c r="X2185" i="5"/>
  <c r="F2185" i="5"/>
  <c r="I2185" i="5"/>
  <c r="H2185" i="5"/>
  <c r="S2352" i="5"/>
  <c r="R2453" i="5"/>
  <c r="X2453" i="5"/>
  <c r="F1660" i="5"/>
  <c r="S1671" i="5"/>
  <c r="I1673" i="5"/>
  <c r="F1685" i="5"/>
  <c r="S1695" i="5"/>
  <c r="S1711" i="5"/>
  <c r="S1822" i="5"/>
  <c r="H1824" i="5"/>
  <c r="S1880" i="5"/>
  <c r="S1887" i="5"/>
  <c r="S1911" i="5"/>
  <c r="S1931" i="5"/>
  <c r="I1972" i="5"/>
  <c r="F1979" i="5"/>
  <c r="J2453" i="5"/>
  <c r="F1753" i="5"/>
  <c r="S1778" i="5"/>
  <c r="I1836" i="5"/>
  <c r="R1953" i="5"/>
  <c r="J1953" i="5"/>
  <c r="F2081" i="5"/>
  <c r="I2207" i="5"/>
  <c r="R2207" i="5"/>
  <c r="J2207" i="5"/>
  <c r="S2305" i="5"/>
  <c r="R2469" i="5"/>
  <c r="F2469" i="5"/>
  <c r="J1973" i="5"/>
  <c r="H1973" i="5"/>
  <c r="S2046" i="5"/>
  <c r="S2056" i="5"/>
  <c r="F2324" i="5"/>
  <c r="R2324" i="5"/>
  <c r="X2324" i="5"/>
  <c r="R2340" i="5"/>
  <c r="F2340" i="5"/>
  <c r="R2373" i="5"/>
  <c r="J2373" i="5"/>
  <c r="I2373" i="5"/>
  <c r="X2373" i="5"/>
  <c r="S1834" i="5"/>
  <c r="R1890" i="5"/>
  <c r="S2018" i="5"/>
  <c r="S2031" i="5"/>
  <c r="S2035" i="5"/>
  <c r="I2245" i="5"/>
  <c r="R2245" i="5"/>
  <c r="J2245" i="5"/>
  <c r="H2245" i="5"/>
  <c r="F2245" i="5"/>
  <c r="X2245" i="5"/>
  <c r="I2273" i="5"/>
  <c r="H2273" i="5"/>
  <c r="F2356" i="5"/>
  <c r="R2356" i="5"/>
  <c r="X2356" i="5"/>
  <c r="S2371" i="5"/>
  <c r="S2058" i="5"/>
  <c r="J2073" i="5"/>
  <c r="S2104" i="5"/>
  <c r="S2116" i="5"/>
  <c r="J2210" i="5"/>
  <c r="S2326" i="5"/>
  <c r="S2329" i="5"/>
  <c r="J2389" i="5"/>
  <c r="H2413" i="5"/>
  <c r="R2433" i="5"/>
  <c r="S2451" i="5"/>
  <c r="H2472" i="5"/>
  <c r="I2474" i="5"/>
  <c r="J2474" i="5"/>
  <c r="S2123" i="5"/>
  <c r="H2194" i="5"/>
  <c r="S2230" i="5"/>
  <c r="R2239" i="5"/>
  <c r="F2277" i="5"/>
  <c r="S2292" i="5"/>
  <c r="S2318" i="5"/>
  <c r="I2338" i="5"/>
  <c r="I2342" i="5"/>
  <c r="X2436" i="5"/>
  <c r="S2079" i="5"/>
  <c r="S2100" i="5"/>
  <c r="S2172" i="5"/>
  <c r="I2194" i="5"/>
  <c r="S2220" i="5"/>
  <c r="S2222" i="5"/>
  <c r="S2250" i="5"/>
  <c r="I2282" i="5"/>
  <c r="S2308" i="5"/>
  <c r="S2321" i="5"/>
  <c r="S2334" i="5"/>
  <c r="S2392" i="5"/>
  <c r="S2407" i="5"/>
  <c r="S2412" i="5"/>
  <c r="S2432" i="5"/>
  <c r="J2457" i="5"/>
  <c r="S2464" i="5"/>
  <c r="X2001" i="5"/>
  <c r="H2005" i="5"/>
  <c r="S2076" i="5"/>
  <c r="S2103" i="5"/>
  <c r="J2194" i="5"/>
  <c r="J2261" i="5"/>
  <c r="J2282" i="5"/>
  <c r="F2337" i="5"/>
  <c r="S2462" i="5"/>
  <c r="H2466" i="5"/>
  <c r="I2495" i="5"/>
  <c r="H2199" i="5"/>
  <c r="S1987" i="5"/>
  <c r="H2158" i="5"/>
  <c r="I2186" i="5"/>
  <c r="J2190" i="5"/>
  <c r="I2202" i="5"/>
  <c r="H2210" i="5"/>
  <c r="R2215" i="5"/>
  <c r="S2218" i="5"/>
  <c r="J2249" i="5"/>
  <c r="S2333" i="5"/>
  <c r="H2364" i="5"/>
  <c r="H2382" i="5"/>
  <c r="I2390" i="5"/>
  <c r="I2405" i="5"/>
  <c r="S2466" i="5"/>
  <c r="R61" i="5"/>
  <c r="I61" i="5"/>
  <c r="X61" i="5"/>
  <c r="R73" i="5"/>
  <c r="X73" i="5"/>
  <c r="I73" i="5"/>
  <c r="F109" i="5"/>
  <c r="R109" i="5"/>
  <c r="R133" i="5"/>
  <c r="F133" i="5"/>
  <c r="F169" i="5"/>
  <c r="R169" i="5"/>
  <c r="X169" i="5"/>
  <c r="F195" i="5"/>
  <c r="X195" i="5"/>
  <c r="R195" i="5"/>
  <c r="I195" i="5"/>
  <c r="R67" i="5"/>
  <c r="X67" i="5"/>
  <c r="I67" i="5"/>
  <c r="F67" i="5"/>
  <c r="R19" i="5"/>
  <c r="X19" i="5"/>
  <c r="X35" i="5"/>
  <c r="R35" i="5"/>
  <c r="I35" i="5"/>
  <c r="F35" i="5"/>
  <c r="R139" i="5"/>
  <c r="I139" i="5"/>
  <c r="X139" i="5"/>
  <c r="F139" i="5"/>
  <c r="X193" i="5"/>
  <c r="F193" i="5"/>
  <c r="X227" i="5"/>
  <c r="R227" i="5"/>
  <c r="F227" i="5"/>
  <c r="I227" i="5"/>
  <c r="R41" i="5"/>
  <c r="X41" i="5"/>
  <c r="I41" i="5"/>
  <c r="R143" i="5"/>
  <c r="F143" i="5"/>
  <c r="I143" i="5"/>
  <c r="X143" i="5"/>
  <c r="F177" i="5"/>
  <c r="X177" i="5"/>
  <c r="R177" i="5"/>
  <c r="F183" i="5"/>
  <c r="X183" i="5"/>
  <c r="I183" i="5"/>
  <c r="R183" i="5"/>
  <c r="R241" i="5"/>
  <c r="F241" i="5"/>
  <c r="H247" i="5"/>
  <c r="I247" i="5"/>
  <c r="X247" i="5"/>
  <c r="F247" i="5"/>
  <c r="R247" i="5"/>
  <c r="J247" i="5"/>
  <c r="H259" i="5"/>
  <c r="X259" i="5"/>
  <c r="R259" i="5"/>
  <c r="J259" i="5"/>
  <c r="I259" i="5"/>
  <c r="F259" i="5"/>
  <c r="F173" i="5"/>
  <c r="R173" i="5"/>
  <c r="R93" i="5"/>
  <c r="I93" i="5"/>
  <c r="X93" i="5"/>
  <c r="R99" i="5"/>
  <c r="X99" i="5"/>
  <c r="I99" i="5"/>
  <c r="F99" i="5"/>
  <c r="F135" i="5"/>
  <c r="R135" i="5"/>
  <c r="I135" i="5"/>
  <c r="X135" i="5"/>
  <c r="X159" i="5"/>
  <c r="R159" i="5"/>
  <c r="I159" i="5"/>
  <c r="F159" i="5"/>
  <c r="I373" i="5"/>
  <c r="R373" i="5"/>
  <c r="J373" i="5"/>
  <c r="H373" i="5"/>
  <c r="F373" i="5"/>
  <c r="X27" i="5"/>
  <c r="R27" i="5"/>
  <c r="R83" i="5"/>
  <c r="I83" i="5"/>
  <c r="F83" i="5"/>
  <c r="X83" i="5"/>
  <c r="R51" i="5"/>
  <c r="X51" i="5"/>
  <c r="I51" i="5"/>
  <c r="F51" i="5"/>
  <c r="R77" i="5"/>
  <c r="I77" i="5"/>
  <c r="X77" i="5"/>
  <c r="R89" i="5"/>
  <c r="X89" i="5"/>
  <c r="I89" i="5"/>
  <c r="X129" i="5"/>
  <c r="F129" i="5"/>
  <c r="R199" i="5"/>
  <c r="I199" i="5"/>
  <c r="F199" i="5"/>
  <c r="X199" i="5"/>
  <c r="F131" i="5"/>
  <c r="X131" i="5"/>
  <c r="I131" i="5"/>
  <c r="R131" i="5"/>
  <c r="R57" i="5"/>
  <c r="X57" i="5"/>
  <c r="F105" i="5"/>
  <c r="R105" i="5"/>
  <c r="X105" i="5"/>
  <c r="F119" i="5"/>
  <c r="I119" i="5"/>
  <c r="X119" i="5"/>
  <c r="R119" i="5"/>
  <c r="R197" i="5"/>
  <c r="F197" i="5"/>
  <c r="R223" i="5"/>
  <c r="F223" i="5"/>
  <c r="I223" i="5"/>
  <c r="X223" i="5"/>
  <c r="R229" i="5"/>
  <c r="F229" i="5"/>
  <c r="X229" i="5"/>
  <c r="R337" i="5"/>
  <c r="J337" i="5"/>
  <c r="H337" i="5"/>
  <c r="F337" i="5"/>
  <c r="X337" i="5"/>
  <c r="X31" i="5"/>
  <c r="I31" i="5"/>
  <c r="F31" i="5"/>
  <c r="F113" i="5"/>
  <c r="X113" i="5"/>
  <c r="R113" i="5"/>
  <c r="R155" i="5"/>
  <c r="I155" i="5"/>
  <c r="X155" i="5"/>
  <c r="F155" i="5"/>
  <c r="R203" i="5"/>
  <c r="I203" i="5"/>
  <c r="X203" i="5"/>
  <c r="F203" i="5"/>
  <c r="R249" i="5"/>
  <c r="F249" i="5"/>
  <c r="I37" i="5"/>
  <c r="R39" i="5"/>
  <c r="I53" i="5"/>
  <c r="R55" i="5"/>
  <c r="I69" i="5"/>
  <c r="I85" i="5"/>
  <c r="R179"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I457" i="5"/>
  <c r="R457" i="5"/>
  <c r="J457" i="5"/>
  <c r="F457" i="5"/>
  <c r="X457" i="5"/>
  <c r="J492" i="5"/>
  <c r="H492" i="5"/>
  <c r="R492" i="5"/>
  <c r="X548" i="5"/>
  <c r="J548" i="5"/>
  <c r="H548" i="5"/>
  <c r="F548" i="5"/>
  <c r="R693" i="5"/>
  <c r="J693" i="5"/>
  <c r="H693" i="5"/>
  <c r="R699" i="5"/>
  <c r="H699" i="5"/>
  <c r="R704" i="5"/>
  <c r="H704" i="5"/>
  <c r="I25" i="5"/>
  <c r="I32" i="5"/>
  <c r="I47" i="5"/>
  <c r="H255" i="5"/>
  <c r="J255" i="5"/>
  <c r="I295" i="5"/>
  <c r="J329" i="5"/>
  <c r="H329" i="5"/>
  <c r="F329"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I341" i="5"/>
  <c r="R341" i="5"/>
  <c r="J341" i="5"/>
  <c r="H341" i="5"/>
  <c r="F341" i="5"/>
  <c r="I397" i="5"/>
  <c r="R397" i="5"/>
  <c r="J397" i="5"/>
  <c r="H397" i="5"/>
  <c r="F397" i="5"/>
  <c r="X397" i="5"/>
  <c r="R42" i="5"/>
  <c r="X45" i="5"/>
  <c r="X55" i="5"/>
  <c r="I62" i="5"/>
  <c r="I78" i="5"/>
  <c r="I94" i="5"/>
  <c r="X179" i="5"/>
  <c r="H235" i="5"/>
  <c r="R235" i="5"/>
  <c r="X263" i="5"/>
  <c r="J295" i="5"/>
  <c r="H299" i="5"/>
  <c r="I299" i="5"/>
  <c r="F299" i="5"/>
  <c r="X299" i="5"/>
  <c r="R325" i="5"/>
  <c r="J325" i="5"/>
  <c r="H325" i="5"/>
  <c r="I348" i="5"/>
  <c r="R348" i="5"/>
  <c r="H348" i="5"/>
  <c r="F348" i="5"/>
  <c r="I353" i="5"/>
  <c r="R353" i="5"/>
  <c r="J353" i="5"/>
  <c r="H353" i="5"/>
  <c r="F353" i="5"/>
  <c r="R356" i="5"/>
  <c r="I356" i="5"/>
  <c r="I380" i="5"/>
  <c r="R380" i="5"/>
  <c r="F380" i="5"/>
  <c r="X400" i="5"/>
  <c r="H400" i="5"/>
  <c r="F400" i="5"/>
  <c r="I409" i="5"/>
  <c r="J409" i="5"/>
  <c r="H409" i="5"/>
  <c r="F409" i="5"/>
  <c r="X409" i="5"/>
  <c r="X421" i="5"/>
  <c r="F428" i="5"/>
  <c r="I445" i="5"/>
  <c r="R445" i="5"/>
  <c r="J445" i="5"/>
  <c r="H445" i="5"/>
  <c r="R516" i="5"/>
  <c r="H516" i="5"/>
  <c r="R532" i="5"/>
  <c r="H532" i="5"/>
  <c r="X660" i="5"/>
  <c r="R660" i="5"/>
  <c r="F660" i="5"/>
  <c r="J867" i="5"/>
  <c r="S1003" i="5"/>
  <c r="I219" i="5"/>
  <c r="X219" i="5"/>
  <c r="I349" i="5"/>
  <c r="J349" i="5"/>
  <c r="H349" i="5"/>
  <c r="F349" i="5"/>
  <c r="X349" i="5"/>
  <c r="I381" i="5"/>
  <c r="J381" i="5"/>
  <c r="H381" i="5"/>
  <c r="F381" i="5"/>
  <c r="X381" i="5"/>
  <c r="X408" i="5"/>
  <c r="I408" i="5"/>
  <c r="H408" i="5"/>
  <c r="F408" i="5"/>
  <c r="I425" i="5"/>
  <c r="J425" i="5"/>
  <c r="H425" i="5"/>
  <c r="F425" i="5"/>
  <c r="X425" i="5"/>
  <c r="R58" i="5"/>
  <c r="X23" i="5"/>
  <c r="X39" i="5"/>
  <c r="I46" i="5"/>
  <c r="F23" i="5"/>
  <c r="I24" i="5"/>
  <c r="R25" i="5"/>
  <c r="F39" i="5"/>
  <c r="I45" i="5"/>
  <c r="R47" i="5"/>
  <c r="F55" i="5"/>
  <c r="R63" i="5"/>
  <c r="R79" i="5"/>
  <c r="R95" i="5"/>
  <c r="X111" i="5"/>
  <c r="X137" i="5"/>
  <c r="R147" i="5"/>
  <c r="X166" i="5"/>
  <c r="X167" i="5"/>
  <c r="F179" i="5"/>
  <c r="X231" i="5"/>
  <c r="J261" i="5"/>
  <c r="F263" i="5"/>
  <c r="H271" i="5"/>
  <c r="J271" i="5"/>
  <c r="I271" i="5"/>
  <c r="R273" i="5"/>
  <c r="F273" i="5"/>
  <c r="X273" i="5"/>
  <c r="R285" i="5"/>
  <c r="F285" i="5"/>
  <c r="H291" i="5"/>
  <c r="R291" i="5"/>
  <c r="J291" i="5"/>
  <c r="I291" i="5"/>
  <c r="J304" i="5"/>
  <c r="I304" i="5"/>
  <c r="H304" i="5"/>
  <c r="H356"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R606" i="5"/>
  <c r="F606" i="5"/>
  <c r="J642" i="5"/>
  <c r="R642" i="5"/>
  <c r="F642" i="5"/>
  <c r="H844" i="5"/>
  <c r="J844" i="5"/>
  <c r="I98" i="5"/>
  <c r="F111" i="5"/>
  <c r="F137" i="5"/>
  <c r="F141" i="5"/>
  <c r="X145" i="5"/>
  <c r="X161" i="5"/>
  <c r="F167" i="5"/>
  <c r="F205" i="5"/>
  <c r="F213" i="5"/>
  <c r="F219" i="5"/>
  <c r="F231" i="5"/>
  <c r="F253" i="5"/>
  <c r="X255" i="5"/>
  <c r="X267" i="5"/>
  <c r="H283" i="5"/>
  <c r="J283" i="5"/>
  <c r="I283" i="5"/>
  <c r="F283" i="5"/>
  <c r="X283" i="5"/>
  <c r="I345" i="5"/>
  <c r="R345" i="5"/>
  <c r="J345" i="5"/>
  <c r="H345"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F161" i="5"/>
  <c r="F165" i="5"/>
  <c r="F171" i="5"/>
  <c r="I179" i="5"/>
  <c r="F187" i="5"/>
  <c r="I231" i="5"/>
  <c r="X245" i="5"/>
  <c r="F255" i="5"/>
  <c r="R257" i="5"/>
  <c r="F257"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X53" i="5"/>
  <c r="X69" i="5"/>
  <c r="X85" i="5"/>
  <c r="X95" i="5"/>
  <c r="R101" i="5"/>
  <c r="I111" i="5"/>
  <c r="R145" i="5"/>
  <c r="X147" i="5"/>
  <c r="R165" i="5"/>
  <c r="I167" i="5"/>
  <c r="I175" i="5"/>
  <c r="J231" i="5"/>
  <c r="F233" i="5"/>
  <c r="F245" i="5"/>
  <c r="H263" i="5"/>
  <c r="I263" i="5"/>
  <c r="I267" i="5"/>
  <c r="R269" i="5"/>
  <c r="F269" i="5"/>
  <c r="R309" i="5"/>
  <c r="J309" i="5"/>
  <c r="H309" i="5"/>
  <c r="R32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J508" i="5"/>
  <c r="J540" i="5"/>
  <c r="R544" i="5"/>
  <c r="J544" i="5"/>
  <c r="H544" i="5"/>
  <c r="X564" i="5"/>
  <c r="F564" i="5"/>
  <c r="R564" i="5"/>
  <c r="S623" i="5"/>
  <c r="S655" i="5"/>
  <c r="I666" i="5"/>
  <c r="R666" i="5"/>
  <c r="J666" i="5"/>
  <c r="F666" i="5"/>
  <c r="X666" i="5"/>
  <c r="S704" i="5"/>
  <c r="I734" i="5"/>
  <c r="J734" i="5"/>
  <c r="F734" i="5"/>
  <c r="X734" i="5"/>
  <c r="R752" i="5"/>
  <c r="S849" i="5"/>
  <c r="H1006" i="5"/>
  <c r="F1006" i="5"/>
  <c r="X1006" i="5"/>
  <c r="R1408" i="5"/>
  <c r="J1408" i="5"/>
  <c r="I1414" i="5"/>
  <c r="R1414" i="5"/>
  <c r="H1414" i="5"/>
  <c r="F1414" i="5"/>
  <c r="R1553" i="5"/>
  <c r="F1553" i="5"/>
  <c r="R361" i="5"/>
  <c r="R379" i="5"/>
  <c r="R392" i="5"/>
  <c r="R393" i="5"/>
  <c r="R407" i="5"/>
  <c r="J415" i="5"/>
  <c r="H423" i="5"/>
  <c r="I451" i="5"/>
  <c r="I452" i="5"/>
  <c r="R461" i="5"/>
  <c r="X461" i="5"/>
  <c r="I472" i="5"/>
  <c r="H543" i="5"/>
  <c r="X547" i="5"/>
  <c r="R556" i="5"/>
  <c r="J556" i="5"/>
  <c r="H563" i="5"/>
  <c r="F563" i="5"/>
  <c r="X563" i="5"/>
  <c r="R626" i="5"/>
  <c r="F626" i="5"/>
  <c r="I658" i="5"/>
  <c r="R658" i="5"/>
  <c r="J658" i="5"/>
  <c r="F658" i="5"/>
  <c r="R683" i="5"/>
  <c r="H683" i="5"/>
  <c r="S724" i="5"/>
  <c r="H770" i="5"/>
  <c r="X770" i="5"/>
  <c r="J770" i="5"/>
  <c r="I770" i="5"/>
  <c r="F770" i="5"/>
  <c r="R901" i="5"/>
  <c r="J901" i="5"/>
  <c r="F901" i="5"/>
  <c r="S932" i="5"/>
  <c r="R452" i="5"/>
  <c r="I487" i="5"/>
  <c r="F487" i="5"/>
  <c r="H507" i="5"/>
  <c r="X507" i="5"/>
  <c r="H539" i="5"/>
  <c r="X539" i="5"/>
  <c r="H547" i="5"/>
  <c r="I551" i="5"/>
  <c r="H551" i="5"/>
  <c r="F551" i="5"/>
  <c r="X551" i="5"/>
  <c r="X552" i="5"/>
  <c r="F552" i="5"/>
  <c r="R552" i="5"/>
  <c r="X560" i="5"/>
  <c r="R560" i="5"/>
  <c r="J560" i="5"/>
  <c r="H560" i="5"/>
  <c r="R582" i="5"/>
  <c r="F582" i="5"/>
  <c r="X628" i="5"/>
  <c r="R628" i="5"/>
  <c r="J628" i="5"/>
  <c r="F628"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S971" i="5"/>
  <c r="X302" i="5"/>
  <c r="J322" i="5"/>
  <c r="R372" i="5"/>
  <c r="R504" i="5"/>
  <c r="J520" i="5"/>
  <c r="R520" i="5"/>
  <c r="R536" i="5"/>
  <c r="I576" i="5"/>
  <c r="X584" i="5"/>
  <c r="J584" i="5"/>
  <c r="R586" i="5"/>
  <c r="F618" i="5"/>
  <c r="X636" i="5"/>
  <c r="F636" i="5"/>
  <c r="R636" i="5"/>
  <c r="J636" i="5"/>
  <c r="S651" i="5"/>
  <c r="S698" i="5"/>
  <c r="S716" i="5"/>
  <c r="F736" i="5"/>
  <c r="J736" i="5"/>
  <c r="I736" i="5"/>
  <c r="X736" i="5"/>
  <c r="S746" i="5"/>
  <c r="R776" i="5"/>
  <c r="I776" i="5"/>
  <c r="F776" i="5"/>
  <c r="X776" i="5"/>
  <c r="H790" i="5"/>
  <c r="X790" i="5"/>
  <c r="J790" i="5"/>
  <c r="I790" i="5"/>
  <c r="F790" i="5"/>
  <c r="R933" i="5"/>
  <c r="J933" i="5"/>
  <c r="F933" i="5"/>
  <c r="S955" i="5"/>
  <c r="S962" i="5"/>
  <c r="J967" i="5"/>
  <c r="X1018" i="5"/>
  <c r="H1018" i="5"/>
  <c r="F1018" i="5"/>
  <c r="X1114" i="5"/>
  <c r="H1114" i="5"/>
  <c r="F1114" i="5"/>
  <c r="H302" i="5"/>
  <c r="X361" i="5"/>
  <c r="X393" i="5"/>
  <c r="X455" i="5"/>
  <c r="I455" i="5"/>
  <c r="H491" i="5"/>
  <c r="F491" i="5"/>
  <c r="H495" i="5"/>
  <c r="X495" i="5"/>
  <c r="H508" i="5"/>
  <c r="J512" i="5"/>
  <c r="H540" i="5"/>
  <c r="F544" i="5"/>
  <c r="R614" i="5"/>
  <c r="S619" i="5"/>
  <c r="X624" i="5"/>
  <c r="F624" i="5"/>
  <c r="R624" i="5"/>
  <c r="J624" i="5"/>
  <c r="R692" i="5"/>
  <c r="J692" i="5"/>
  <c r="I692" i="5"/>
  <c r="X692" i="5"/>
  <c r="J708" i="5"/>
  <c r="I708" i="5"/>
  <c r="J716" i="5"/>
  <c r="I716" i="5"/>
  <c r="F716" i="5"/>
  <c r="F720" i="5"/>
  <c r="J728" i="5"/>
  <c r="F728" i="5"/>
  <c r="X728" i="5"/>
  <c r="S762" i="5"/>
  <c r="S813" i="5"/>
  <c r="F829" i="5"/>
  <c r="S878" i="5"/>
  <c r="J899" i="5"/>
  <c r="J476" i="5"/>
  <c r="H476" i="5"/>
  <c r="R508" i="5"/>
  <c r="R540" i="5"/>
  <c r="J564" i="5"/>
  <c r="X568" i="5"/>
  <c r="R568" i="5"/>
  <c r="J568" i="5"/>
  <c r="X572" i="5"/>
  <c r="F572" i="5"/>
  <c r="R572" i="5"/>
  <c r="R610" i="5"/>
  <c r="F610" i="5"/>
  <c r="R622" i="5"/>
  <c r="F622" i="5"/>
  <c r="H632" i="5"/>
  <c r="S635" i="5"/>
  <c r="I654" i="5"/>
  <c r="R654" i="5"/>
  <c r="J654" i="5"/>
  <c r="F654" i="5"/>
  <c r="X654" i="5"/>
  <c r="H757" i="5"/>
  <c r="R767" i="5"/>
  <c r="S821" i="5"/>
  <c r="J826" i="5"/>
  <c r="I826" i="5"/>
  <c r="F826" i="5"/>
  <c r="X1059" i="5"/>
  <c r="F1059" i="5"/>
  <c r="J1059" i="5"/>
  <c r="H1059" i="5"/>
  <c r="H1062" i="5"/>
  <c r="X1062" i="5"/>
  <c r="H1070" i="5"/>
  <c r="F1070" i="5"/>
  <c r="X1070" i="5"/>
  <c r="J652" i="5"/>
  <c r="I668" i="5"/>
  <c r="S679" i="5"/>
  <c r="J744" i="5"/>
  <c r="H758" i="5"/>
  <c r="X758" i="5"/>
  <c r="R772" i="5"/>
  <c r="X772" i="5"/>
  <c r="H798" i="5"/>
  <c r="I798" i="5"/>
  <c r="F798" i="5"/>
  <c r="R800" i="5"/>
  <c r="F800" i="5"/>
  <c r="F804" i="5"/>
  <c r="S839" i="5"/>
  <c r="S854" i="5"/>
  <c r="H862" i="5"/>
  <c r="J862" i="5"/>
  <c r="X862" i="5"/>
  <c r="S870" i="5"/>
  <c r="J891" i="5"/>
  <c r="S900" i="5"/>
  <c r="R913" i="5"/>
  <c r="F913" i="5"/>
  <c r="J939" i="5"/>
  <c r="H939" i="5"/>
  <c r="J948" i="5"/>
  <c r="H948" i="5"/>
  <c r="J971" i="5"/>
  <c r="S983" i="5"/>
  <c r="S1023" i="5"/>
  <c r="H1038" i="5"/>
  <c r="F1038" i="5"/>
  <c r="X1038" i="5"/>
  <c r="X1043" i="5"/>
  <c r="J1043" i="5"/>
  <c r="H1043" i="5"/>
  <c r="F1043" i="5"/>
  <c r="S1046" i="5"/>
  <c r="H1054" i="5"/>
  <c r="F1054" i="5"/>
  <c r="X1054" i="5"/>
  <c r="H1078" i="5"/>
  <c r="X1078" i="5"/>
  <c r="S1265" i="5"/>
  <c r="J612" i="5"/>
  <c r="R652" i="5"/>
  <c r="H662" i="5"/>
  <c r="R668" i="5"/>
  <c r="J674" i="5"/>
  <c r="R764" i="5"/>
  <c r="X764" i="5"/>
  <c r="R766" i="5"/>
  <c r="H778" i="5"/>
  <c r="J778" i="5"/>
  <c r="X778" i="5"/>
  <c r="H824" i="5"/>
  <c r="X824" i="5"/>
  <c r="S828" i="5"/>
  <c r="F835" i="5"/>
  <c r="I852" i="5"/>
  <c r="H865" i="5"/>
  <c r="F865" i="5"/>
  <c r="S868"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S770" i="5"/>
  <c r="H782" i="5"/>
  <c r="I782" i="5"/>
  <c r="F782" i="5"/>
  <c r="R784" i="5"/>
  <c r="F784" i="5"/>
  <c r="S790" i="5"/>
  <c r="H802" i="5"/>
  <c r="J802" i="5"/>
  <c r="R804" i="5"/>
  <c r="X804" i="5"/>
  <c r="I812" i="5"/>
  <c r="X812" i="5"/>
  <c r="R812" i="5"/>
  <c r="S815" i="5"/>
  <c r="S837" i="5"/>
  <c r="S840" i="5"/>
  <c r="H878" i="5"/>
  <c r="F878" i="5"/>
  <c r="X878" i="5"/>
  <c r="R885" i="5"/>
  <c r="J885" i="5"/>
  <c r="F885" i="5"/>
  <c r="S935" i="5"/>
  <c r="R953" i="5"/>
  <c r="F953" i="5"/>
  <c r="S1004" i="5"/>
  <c r="S1010" i="5"/>
  <c r="X1023" i="5"/>
  <c r="J1023" i="5"/>
  <c r="H1023" i="5"/>
  <c r="F1023" i="5"/>
  <c r="R1025" i="5"/>
  <c r="F1025" i="5"/>
  <c r="R1201" i="5"/>
  <c r="I1201" i="5"/>
  <c r="F1201" i="5"/>
  <c r="X1201" i="5"/>
  <c r="S681" i="5"/>
  <c r="J685" i="5"/>
  <c r="F700" i="5"/>
  <c r="S743" i="5"/>
  <c r="F748" i="5"/>
  <c r="S796" i="5"/>
  <c r="F812" i="5"/>
  <c r="S820" i="5"/>
  <c r="S848" i="5"/>
  <c r="S857" i="5"/>
  <c r="S874" i="5"/>
  <c r="S879" i="5"/>
  <c r="R941" i="5"/>
  <c r="H941" i="5"/>
  <c r="F941" i="5"/>
  <c r="S947" i="5"/>
  <c r="J951" i="5"/>
  <c r="H951" i="5"/>
  <c r="F951" i="5"/>
  <c r="S954" i="5"/>
  <c r="S966" i="5"/>
  <c r="S984" i="5"/>
  <c r="S999" i="5"/>
  <c r="I1007" i="5"/>
  <c r="S1022" i="5"/>
  <c r="X1027" i="5"/>
  <c r="J1027" i="5"/>
  <c r="H1027" i="5"/>
  <c r="F1027" i="5"/>
  <c r="S1030" i="5"/>
  <c r="X1047" i="5"/>
  <c r="J1047" i="5"/>
  <c r="H1047" i="5"/>
  <c r="X1050" i="5"/>
  <c r="H1050" i="5"/>
  <c r="F1050" i="5"/>
  <c r="X1063" i="5"/>
  <c r="H1063" i="5"/>
  <c r="J1063" i="5"/>
  <c r="F1063" i="5"/>
  <c r="S1087" i="5"/>
  <c r="S1108" i="5"/>
  <c r="X1130" i="5"/>
  <c r="H1130" i="5"/>
  <c r="F1130" i="5"/>
  <c r="R1147" i="5"/>
  <c r="H1147" i="5"/>
  <c r="J1147" i="5"/>
  <c r="F1147" i="5"/>
  <c r="X1147" i="5"/>
  <c r="F616" i="5"/>
  <c r="S663" i="5"/>
  <c r="I676" i="5"/>
  <c r="S695" i="5"/>
  <c r="H700" i="5"/>
  <c r="J710" i="5"/>
  <c r="H718" i="5"/>
  <c r="F746" i="5"/>
  <c r="I748" i="5"/>
  <c r="X756" i="5"/>
  <c r="F758" i="5"/>
  <c r="S772" i="5"/>
  <c r="R774" i="5"/>
  <c r="R783" i="5"/>
  <c r="H786" i="5"/>
  <c r="J786" i="5"/>
  <c r="R792" i="5"/>
  <c r="F792" i="5"/>
  <c r="X792" i="5"/>
  <c r="S809" i="5"/>
  <c r="H812" i="5"/>
  <c r="S843" i="5"/>
  <c r="S851" i="5"/>
  <c r="S866" i="5"/>
  <c r="S871" i="5"/>
  <c r="J894" i="5"/>
  <c r="F894" i="5"/>
  <c r="X894" i="5"/>
  <c r="J910" i="5"/>
  <c r="H910" i="5"/>
  <c r="X910" i="5"/>
  <c r="R917" i="5"/>
  <c r="F917" i="5"/>
  <c r="H935" i="5"/>
  <c r="F935" i="5"/>
  <c r="J938" i="5"/>
  <c r="H938" i="5"/>
  <c r="R969" i="5"/>
  <c r="F969" i="5"/>
  <c r="X1019" i="5"/>
  <c r="J1019" i="5"/>
  <c r="H1019" i="5"/>
  <c r="F1019" i="5"/>
  <c r="F1047" i="5"/>
  <c r="X1087" i="5"/>
  <c r="F1087" i="5"/>
  <c r="J1087" i="5"/>
  <c r="H1087" i="5"/>
  <c r="S1119" i="5"/>
  <c r="X1139" i="5"/>
  <c r="R1139" i="5"/>
  <c r="F528" i="5"/>
  <c r="F604" i="5"/>
  <c r="S625" i="5"/>
  <c r="S637" i="5"/>
  <c r="S643" i="5"/>
  <c r="F646" i="5"/>
  <c r="S653" i="5"/>
  <c r="F656" i="5"/>
  <c r="R676" i="5"/>
  <c r="S689" i="5"/>
  <c r="I700" i="5"/>
  <c r="H701" i="5"/>
  <c r="H723" i="5"/>
  <c r="S727" i="5"/>
  <c r="S735" i="5"/>
  <c r="H741" i="5"/>
  <c r="S742" i="5"/>
  <c r="R750" i="5"/>
  <c r="I758" i="5"/>
  <c r="F778" i="5"/>
  <c r="S780" i="5"/>
  <c r="I792" i="5"/>
  <c r="X798" i="5"/>
  <c r="X800" i="5"/>
  <c r="J812" i="5"/>
  <c r="F830" i="5"/>
  <c r="F832" i="5"/>
  <c r="S834" i="5"/>
  <c r="F862" i="5"/>
  <c r="S872" i="5"/>
  <c r="R881" i="5"/>
  <c r="F881" i="5"/>
  <c r="X883" i="5"/>
  <c r="S902" i="5"/>
  <c r="F910" i="5"/>
  <c r="J917" i="5"/>
  <c r="X938" i="5"/>
  <c r="X995" i="5"/>
  <c r="J995" i="5"/>
  <c r="H995" i="5"/>
  <c r="F995" i="5"/>
  <c r="X999" i="5"/>
  <c r="J999" i="5"/>
  <c r="H999" i="5"/>
  <c r="F999" i="5"/>
  <c r="S1002" i="5"/>
  <c r="S1100" i="5"/>
  <c r="S1169" i="5"/>
  <c r="J616" i="5"/>
  <c r="F630" i="5"/>
  <c r="F652" i="5"/>
  <c r="F668" i="5"/>
  <c r="X674" i="5"/>
  <c r="H688" i="5"/>
  <c r="S697" i="5"/>
  <c r="J700" i="5"/>
  <c r="H738" i="5"/>
  <c r="I740" i="5"/>
  <c r="J758" i="5"/>
  <c r="R768" i="5"/>
  <c r="I768" i="5"/>
  <c r="F772" i="5"/>
  <c r="R788" i="5"/>
  <c r="I788" i="5"/>
  <c r="J798" i="5"/>
  <c r="I800" i="5"/>
  <c r="X802" i="5"/>
  <c r="S804" i="5"/>
  <c r="J820" i="5"/>
  <c r="F820" i="5"/>
  <c r="X820" i="5"/>
  <c r="H825" i="5"/>
  <c r="J825" i="5"/>
  <c r="J832" i="5"/>
  <c r="J848" i="5"/>
  <c r="H848" i="5"/>
  <c r="S887" i="5"/>
  <c r="H926" i="5"/>
  <c r="J926" i="5"/>
  <c r="F926" i="5"/>
  <c r="X931" i="5"/>
  <c r="H1002" i="5"/>
  <c r="F1002" i="5"/>
  <c r="S1008" i="5"/>
  <c r="S1043" i="5"/>
  <c r="S1059" i="5"/>
  <c r="S1070" i="5"/>
  <c r="S1114" i="5"/>
  <c r="S888" i="5"/>
  <c r="S967" i="5"/>
  <c r="J975" i="5"/>
  <c r="S986" i="5"/>
  <c r="J991" i="5"/>
  <c r="H1011" i="5"/>
  <c r="S1015" i="5"/>
  <c r="H1031" i="5"/>
  <c r="S1035" i="5"/>
  <c r="S1048" i="5"/>
  <c r="S1055" i="5"/>
  <c r="S1060" i="5"/>
  <c r="S1066" i="5"/>
  <c r="S1080" i="5"/>
  <c r="S1083" i="5"/>
  <c r="S1088" i="5"/>
  <c r="F1102" i="5"/>
  <c r="F1110" i="5"/>
  <c r="X1111" i="5"/>
  <c r="J1111" i="5"/>
  <c r="S1122" i="5"/>
  <c r="S1123" i="5"/>
  <c r="X1160" i="5"/>
  <c r="J1166" i="5"/>
  <c r="S1172" i="5"/>
  <c r="S1173" i="5"/>
  <c r="S1180" i="5"/>
  <c r="S1181" i="5"/>
  <c r="S1185" i="5"/>
  <c r="S1189" i="5"/>
  <c r="S1202" i="5"/>
  <c r="S1205" i="5"/>
  <c r="X1209" i="5"/>
  <c r="R1229" i="5"/>
  <c r="H1229" i="5"/>
  <c r="F1229" i="5"/>
  <c r="X1229" i="5"/>
  <c r="J1229" i="5"/>
  <c r="S1311" i="5"/>
  <c r="S883" i="5"/>
  <c r="X888" i="5"/>
  <c r="S939" i="5"/>
  <c r="X954" i="5"/>
  <c r="X966" i="5"/>
  <c r="F973" i="5"/>
  <c r="S975" i="5"/>
  <c r="S991" i="5"/>
  <c r="S1006" i="5"/>
  <c r="J1011" i="5"/>
  <c r="X1022" i="5"/>
  <c r="J1031" i="5"/>
  <c r="R1035" i="5"/>
  <c r="S1051" i="5"/>
  <c r="I1055" i="5"/>
  <c r="X1083" i="5"/>
  <c r="J1083" i="5"/>
  <c r="S1094" i="5"/>
  <c r="S1102" i="5"/>
  <c r="S1103" i="5"/>
  <c r="I1107" i="5"/>
  <c r="X1126" i="5"/>
  <c r="S1165" i="5"/>
  <c r="R1166" i="5"/>
  <c r="R1178" i="5"/>
  <c r="I1178" i="5"/>
  <c r="R1205" i="5"/>
  <c r="J1205" i="5"/>
  <c r="I1205" i="5"/>
  <c r="X1205" i="5"/>
  <c r="H1236" i="5"/>
  <c r="X1236" i="5"/>
  <c r="H954" i="5"/>
  <c r="R1095" i="5"/>
  <c r="F1099" i="5"/>
  <c r="X1103" i="5"/>
  <c r="J1103" i="5"/>
  <c r="S1124" i="5"/>
  <c r="I1136" i="5"/>
  <c r="J1136" i="5"/>
  <c r="X1154" i="5"/>
  <c r="F1154" i="5"/>
  <c r="J1154" i="5"/>
  <c r="S1201" i="5"/>
  <c r="R1213" i="5"/>
  <c r="H1213" i="5"/>
  <c r="F1213" i="5"/>
  <c r="X1213" i="5"/>
  <c r="J1213" i="5"/>
  <c r="S1221" i="5"/>
  <c r="X1224" i="5"/>
  <c r="J1257" i="5"/>
  <c r="I1257" i="5"/>
  <c r="F1257" i="5"/>
  <c r="H1260" i="5"/>
  <c r="S1487" i="5"/>
  <c r="S1521" i="5"/>
  <c r="S1828" i="5"/>
  <c r="S1837" i="5"/>
  <c r="F957" i="5"/>
  <c r="S1067" i="5"/>
  <c r="S1075" i="5"/>
  <c r="F1098" i="5"/>
  <c r="X1127" i="5"/>
  <c r="J1127" i="5"/>
  <c r="R1133" i="5"/>
  <c r="R1165" i="5"/>
  <c r="J1165" i="5"/>
  <c r="R1173" i="5"/>
  <c r="I1173" i="5"/>
  <c r="S1188" i="5"/>
  <c r="I1469" i="5"/>
  <c r="F1469" i="5"/>
  <c r="S850" i="5"/>
  <c r="S867" i="5"/>
  <c r="J915" i="5"/>
  <c r="S921" i="5"/>
  <c r="S970" i="5"/>
  <c r="S980" i="5"/>
  <c r="S994" i="5"/>
  <c r="S1018" i="5"/>
  <c r="S1040" i="5"/>
  <c r="S1058" i="5"/>
  <c r="S1068" i="5"/>
  <c r="S1072" i="5"/>
  <c r="H1074" i="5"/>
  <c r="X1075" i="5"/>
  <c r="J1075" i="5"/>
  <c r="H1098" i="5"/>
  <c r="F1111" i="5"/>
  <c r="S1116" i="5"/>
  <c r="F1143" i="5"/>
  <c r="X1143" i="5"/>
  <c r="H1154" i="5"/>
  <c r="R1161" i="5"/>
  <c r="H1161" i="5"/>
  <c r="S1168" i="5"/>
  <c r="X1173" i="5"/>
  <c r="R1186" i="5"/>
  <c r="H1186" i="5"/>
  <c r="H1221" i="5"/>
  <c r="X1221" i="5"/>
  <c r="S1239" i="5"/>
  <c r="S968" i="5"/>
  <c r="F991" i="5"/>
  <c r="S1016" i="5"/>
  <c r="S1036" i="5"/>
  <c r="S1056" i="5"/>
  <c r="S1095" i="5"/>
  <c r="S1106" i="5"/>
  <c r="X1119" i="5"/>
  <c r="J1119" i="5"/>
  <c r="S1130" i="5"/>
  <c r="S1151" i="5"/>
  <c r="I1152" i="5"/>
  <c r="X1152" i="5"/>
  <c r="I1154" i="5"/>
  <c r="R1169" i="5"/>
  <c r="X1169" i="5"/>
  <c r="F1173" i="5"/>
  <c r="S1177" i="5"/>
  <c r="S1197" i="5"/>
  <c r="J1249" i="5"/>
  <c r="X1249" i="5"/>
  <c r="J1261" i="5"/>
  <c r="I1261" i="5"/>
  <c r="F1261" i="5"/>
  <c r="S1264" i="5"/>
  <c r="F1464" i="5"/>
  <c r="X1066" i="5"/>
  <c r="F1066" i="5"/>
  <c r="X1099" i="5"/>
  <c r="H1099" i="5"/>
  <c r="H1173" i="5"/>
  <c r="H1189" i="5"/>
  <c r="F1189" i="5"/>
  <c r="R1197" i="5"/>
  <c r="H1197" i="5"/>
  <c r="F1197" i="5"/>
  <c r="X1197" i="5"/>
  <c r="I1204" i="5"/>
  <c r="S1229" i="5"/>
  <c r="H1289" i="5"/>
  <c r="S1443" i="5"/>
  <c r="R1225" i="5"/>
  <c r="I1225" i="5"/>
  <c r="S1296" i="5"/>
  <c r="S1328" i="5"/>
  <c r="R1349" i="5"/>
  <c r="J1349" i="5"/>
  <c r="H1349" i="5"/>
  <c r="S1354" i="5"/>
  <c r="R1357" i="5"/>
  <c r="J1357" i="5"/>
  <c r="F1449" i="5"/>
  <c r="X1449" i="5"/>
  <c r="S1533" i="5"/>
  <c r="S1548" i="5"/>
  <c r="F1628" i="5"/>
  <c r="X1628" i="5"/>
  <c r="S1724" i="5"/>
  <c r="J2085" i="5"/>
  <c r="H2085" i="5"/>
  <c r="F2085" i="5"/>
  <c r="I2085" i="5"/>
  <c r="S1210" i="5"/>
  <c r="H1237" i="5"/>
  <c r="S1242" i="5"/>
  <c r="H1272" i="5"/>
  <c r="J1281" i="5"/>
  <c r="F1281" i="5"/>
  <c r="S1343" i="5"/>
  <c r="F1349" i="5"/>
  <c r="S1390" i="5"/>
  <c r="S1411" i="5"/>
  <c r="I1422" i="5"/>
  <c r="R1422" i="5"/>
  <c r="H1422" i="5"/>
  <c r="F1422" i="5"/>
  <c r="S1450" i="5"/>
  <c r="R1466" i="5"/>
  <c r="H1466" i="5"/>
  <c r="F1466" i="5"/>
  <c r="S1584" i="5"/>
  <c r="S1225" i="5"/>
  <c r="S1256" i="5"/>
  <c r="S1258" i="5"/>
  <c r="J1265" i="5"/>
  <c r="I1265" i="5"/>
  <c r="F1265" i="5"/>
  <c r="R1297" i="5"/>
  <c r="R1365" i="5"/>
  <c r="J1365" i="5"/>
  <c r="H1365" i="5"/>
  <c r="F1365" i="5"/>
  <c r="R1379" i="5"/>
  <c r="J1379" i="5"/>
  <c r="S1394" i="5"/>
  <c r="S1467" i="5"/>
  <c r="S1234" i="5"/>
  <c r="S1241" i="5"/>
  <c r="S1261" i="5"/>
  <c r="S1270" i="5"/>
  <c r="H1292" i="5"/>
  <c r="S1298" i="5"/>
  <c r="J1301" i="5"/>
  <c r="I1301" i="5"/>
  <c r="J1321" i="5"/>
  <c r="I1321" i="5"/>
  <c r="F1321" i="5"/>
  <c r="S1330" i="5"/>
  <c r="J1333" i="5"/>
  <c r="I1333" i="5"/>
  <c r="S1366" i="5"/>
  <c r="R1397" i="5"/>
  <c r="J1397" i="5"/>
  <c r="H1397" i="5"/>
  <c r="S1403" i="5"/>
  <c r="R1465" i="5"/>
  <c r="I1465" i="5"/>
  <c r="F1465" i="5"/>
  <c r="S1543" i="5"/>
  <c r="S1572" i="5"/>
  <c r="S1204" i="5"/>
  <c r="F1216" i="5"/>
  <c r="X1225" i="5"/>
  <c r="S1246" i="5"/>
  <c r="S1254" i="5"/>
  <c r="S1268" i="5"/>
  <c r="S1288" i="5"/>
  <c r="S1290" i="5"/>
  <c r="S1293" i="5"/>
  <c r="F1301" i="5"/>
  <c r="S1325" i="5"/>
  <c r="F1333" i="5"/>
  <c r="X1336" i="5"/>
  <c r="F1339" i="5"/>
  <c r="S1356" i="5"/>
  <c r="F1397" i="5"/>
  <c r="X1465" i="5"/>
  <c r="S1541" i="5"/>
  <c r="X1546" i="5"/>
  <c r="J1546" i="5"/>
  <c r="H1546" i="5"/>
  <c r="I1546" i="5"/>
  <c r="F1546" i="5"/>
  <c r="S1676" i="5"/>
  <c r="S1207" i="5"/>
  <c r="S1220" i="5"/>
  <c r="S1271" i="5"/>
  <c r="S1279" i="5"/>
  <c r="F1356" i="5"/>
  <c r="X1356" i="5"/>
  <c r="S1384" i="5"/>
  <c r="X1729" i="5"/>
  <c r="H1729" i="5"/>
  <c r="F1729" i="5"/>
  <c r="I1729" i="5"/>
  <c r="S1317" i="5"/>
  <c r="J1451" i="5"/>
  <c r="S1580" i="5"/>
  <c r="S1727" i="5"/>
  <c r="I1732" i="5"/>
  <c r="F1732" i="5"/>
  <c r="X1732" i="5"/>
  <c r="H1735" i="5"/>
  <c r="X1735" i="5"/>
  <c r="R1748" i="5"/>
  <c r="J1748" i="5"/>
  <c r="H1748" i="5"/>
  <c r="F1748" i="5"/>
  <c r="S1751" i="5"/>
  <c r="I1774" i="5"/>
  <c r="S1777" i="5"/>
  <c r="S1803" i="5"/>
  <c r="F1811" i="5"/>
  <c r="S1815" i="5"/>
  <c r="S1831" i="5"/>
  <c r="H1285" i="5"/>
  <c r="S1302" i="5"/>
  <c r="S1334" i="5"/>
  <c r="S1382" i="5"/>
  <c r="X1438" i="5"/>
  <c r="H1506" i="5"/>
  <c r="S1525" i="5"/>
  <c r="I1577" i="5"/>
  <c r="J1645" i="5"/>
  <c r="S1692" i="5"/>
  <c r="F1724" i="5"/>
  <c r="S1733" i="5"/>
  <c r="S1862" i="5"/>
  <c r="I1873" i="5"/>
  <c r="J1873" i="5"/>
  <c r="X1873" i="5"/>
  <c r="R1873" i="5"/>
  <c r="R1945" i="5"/>
  <c r="J1945" i="5"/>
  <c r="I1945" i="5"/>
  <c r="H1945" i="5"/>
  <c r="F1945" i="5"/>
  <c r="X1945" i="5"/>
  <c r="I1956" i="5"/>
  <c r="H1956" i="5"/>
  <c r="F1956" i="5"/>
  <c r="J1515" i="5"/>
  <c r="X1515" i="5"/>
  <c r="S1612" i="5"/>
  <c r="S1655" i="5"/>
  <c r="S1687" i="5"/>
  <c r="X1721" i="5"/>
  <c r="I1721" i="5"/>
  <c r="H1721" i="5"/>
  <c r="F1721" i="5"/>
  <c r="F1728" i="5"/>
  <c r="F1801" i="5"/>
  <c r="F1939" i="5"/>
  <c r="X1939" i="5"/>
  <c r="H1304" i="5"/>
  <c r="S1339" i="5"/>
  <c r="F1371" i="5"/>
  <c r="F1380" i="5"/>
  <c r="F1450" i="5"/>
  <c r="X1451" i="5"/>
  <c r="I1468" i="5"/>
  <c r="S1481" i="5"/>
  <c r="H1491" i="5"/>
  <c r="S1499" i="5"/>
  <c r="H1508" i="5"/>
  <c r="S1523" i="5"/>
  <c r="I1525" i="5"/>
  <c r="S1529" i="5"/>
  <c r="X1625" i="5"/>
  <c r="H1625" i="5"/>
  <c r="X1629" i="5"/>
  <c r="I1629" i="5"/>
  <c r="H1629" i="5"/>
  <c r="F1629" i="5"/>
  <c r="S1639" i="5"/>
  <c r="S1652" i="5"/>
  <c r="X1689" i="5"/>
  <c r="H1689" i="5"/>
  <c r="F1689" i="5"/>
  <c r="S1740" i="5"/>
  <c r="H1770" i="5"/>
  <c r="S1805" i="5"/>
  <c r="F1813" i="5"/>
  <c r="X1813" i="5"/>
  <c r="X1840" i="5"/>
  <c r="R1840" i="5"/>
  <c r="J1840" i="5"/>
  <c r="H1840" i="5"/>
  <c r="F1840" i="5"/>
  <c r="S1237" i="5"/>
  <c r="J1242" i="5"/>
  <c r="S1245" i="5"/>
  <c r="S1260" i="5"/>
  <c r="S1292" i="5"/>
  <c r="I1293" i="5"/>
  <c r="S1297" i="5"/>
  <c r="S1303" i="5"/>
  <c r="S1322" i="5"/>
  <c r="S1324" i="5"/>
  <c r="S1329" i="5"/>
  <c r="S1335" i="5"/>
  <c r="S1338" i="5"/>
  <c r="F1341" i="5"/>
  <c r="S1342" i="5"/>
  <c r="S1360" i="5"/>
  <c r="F1364" i="5"/>
  <c r="H1380" i="5"/>
  <c r="S1396" i="5"/>
  <c r="F1402" i="5"/>
  <c r="I1411" i="5"/>
  <c r="S1445" i="5"/>
  <c r="H1450" i="5"/>
  <c r="S1463" i="5"/>
  <c r="H1467" i="5"/>
  <c r="J1468" i="5"/>
  <c r="I1491" i="5"/>
  <c r="J1504" i="5"/>
  <c r="I1609" i="5"/>
  <c r="F1625" i="5"/>
  <c r="S1635" i="5"/>
  <c r="F1652" i="5"/>
  <c r="R1664" i="5"/>
  <c r="S1679" i="5"/>
  <c r="S1708" i="5"/>
  <c r="R1713" i="5"/>
  <c r="S1786" i="5"/>
  <c r="X1816" i="5"/>
  <c r="J1816" i="5"/>
  <c r="R1893" i="5"/>
  <c r="F1893" i="5"/>
  <c r="X1893" i="5"/>
  <c r="J1893" i="5"/>
  <c r="I1893" i="5"/>
  <c r="S1267" i="5"/>
  <c r="S1286" i="5"/>
  <c r="S1299" i="5"/>
  <c r="S1318" i="5"/>
  <c r="S1320" i="5"/>
  <c r="S1331" i="5"/>
  <c r="S1358" i="5"/>
  <c r="S1380" i="5"/>
  <c r="S1423" i="5"/>
  <c r="S1425" i="5"/>
  <c r="S1433" i="5"/>
  <c r="X1447" i="5"/>
  <c r="S1449" i="5"/>
  <c r="H1451" i="5"/>
  <c r="I1452" i="5"/>
  <c r="X1454" i="5"/>
  <c r="S1459" i="5"/>
  <c r="S1461" i="5"/>
  <c r="S1509" i="5"/>
  <c r="R1522" i="5"/>
  <c r="R1534" i="5"/>
  <c r="F1534" i="5"/>
  <c r="S1604" i="5"/>
  <c r="H1633" i="5"/>
  <c r="S1647" i="5"/>
  <c r="X1649" i="5"/>
  <c r="I1649" i="5"/>
  <c r="H1649" i="5"/>
  <c r="F1649" i="5"/>
  <c r="F1684" i="5"/>
  <c r="X1708" i="5"/>
  <c r="S1799" i="5"/>
  <c r="I1843" i="5"/>
  <c r="H1843" i="5"/>
  <c r="R1908" i="5"/>
  <c r="I1908" i="5"/>
  <c r="R1916" i="5"/>
  <c r="I1916" i="5"/>
  <c r="F1277" i="5"/>
  <c r="S1282" i="5"/>
  <c r="F1309" i="5"/>
  <c r="S1314" i="5"/>
  <c r="H1455" i="5"/>
  <c r="X1470" i="5"/>
  <c r="R1486" i="5"/>
  <c r="R1490" i="5"/>
  <c r="S1493" i="5"/>
  <c r="I1495" i="5"/>
  <c r="X1495" i="5"/>
  <c r="S1503" i="5"/>
  <c r="S1527" i="5"/>
  <c r="S1535" i="5"/>
  <c r="I1625" i="5"/>
  <c r="S1703" i="5"/>
  <c r="X1705" i="5"/>
  <c r="I1705" i="5"/>
  <c r="H1705" i="5"/>
  <c r="F1705" i="5"/>
  <c r="S1732" i="5"/>
  <c r="F1754" i="5"/>
  <c r="S1790" i="5"/>
  <c r="S1811" i="5"/>
  <c r="F1672" i="5"/>
  <c r="H1677" i="5"/>
  <c r="H1685" i="5"/>
  <c r="F1688" i="5"/>
  <c r="J1697" i="5"/>
  <c r="I1709" i="5"/>
  <c r="I1717" i="5"/>
  <c r="J1753" i="5"/>
  <c r="R1761" i="5"/>
  <c r="S1829" i="5"/>
  <c r="S1846" i="5"/>
  <c r="X1848" i="5"/>
  <c r="R1848" i="5"/>
  <c r="J1848" i="5"/>
  <c r="F1848" i="5"/>
  <c r="R1877" i="5"/>
  <c r="J1877" i="5"/>
  <c r="H1877" i="5"/>
  <c r="F1877" i="5"/>
  <c r="S1926" i="5"/>
  <c r="I1933" i="5"/>
  <c r="H1933" i="5"/>
  <c r="F1933" i="5"/>
  <c r="X1933" i="5"/>
  <c r="R1933" i="5"/>
  <c r="S1946" i="5"/>
  <c r="I1948" i="5"/>
  <c r="H1948" i="5"/>
  <c r="R1981" i="5"/>
  <c r="F1981" i="5"/>
  <c r="J1981" i="5"/>
  <c r="I1981" i="5"/>
  <c r="H1981" i="5"/>
  <c r="X1981" i="5"/>
  <c r="F2043" i="5"/>
  <c r="S1753" i="5"/>
  <c r="S1854" i="5"/>
  <c r="R1884" i="5"/>
  <c r="I1884" i="5"/>
  <c r="J1961" i="5"/>
  <c r="I1961" i="5"/>
  <c r="H1961" i="5"/>
  <c r="F1961" i="5"/>
  <c r="X1961" i="5"/>
  <c r="F1988" i="5"/>
  <c r="I1988" i="5"/>
  <c r="H1988" i="5"/>
  <c r="J2029" i="5"/>
  <c r="I2029" i="5"/>
  <c r="X2029" i="5"/>
  <c r="R2029" i="5"/>
  <c r="H2029" i="5"/>
  <c r="F2029" i="5"/>
  <c r="S2108" i="5"/>
  <c r="J1838" i="5"/>
  <c r="F1838" i="5"/>
  <c r="H1928" i="5"/>
  <c r="I1928" i="5"/>
  <c r="F1928" i="5"/>
  <c r="F1996" i="5"/>
  <c r="I1996" i="5"/>
  <c r="H1996" i="5"/>
  <c r="I2032" i="5"/>
  <c r="F2032" i="5"/>
  <c r="H2032" i="5"/>
  <c r="S2052" i="5"/>
  <c r="S1663" i="5"/>
  <c r="S1668" i="5"/>
  <c r="S1683"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S1568" i="5"/>
  <c r="S1600" i="5"/>
  <c r="S1631" i="5"/>
  <c r="S1636" i="5"/>
  <c r="I1637" i="5"/>
  <c r="H1644" i="5"/>
  <c r="S1651" i="5"/>
  <c r="I1661" i="5"/>
  <c r="S1680" i="5"/>
  <c r="S1707" i="5"/>
  <c r="S1723" i="5"/>
  <c r="S1737" i="5"/>
  <c r="S1739" i="5"/>
  <c r="S1757" i="5"/>
  <c r="S1783" i="5"/>
  <c r="S1798" i="5"/>
  <c r="S1818" i="5"/>
  <c r="X1824" i="5"/>
  <c r="I1824" i="5"/>
  <c r="S1830" i="5"/>
  <c r="F1844"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I2033" i="5"/>
  <c r="F2033" i="5"/>
  <c r="X2033" i="5"/>
  <c r="R2033" i="5"/>
  <c r="J2033" i="5"/>
  <c r="H2033" i="5"/>
  <c r="X2041" i="5"/>
  <c r="R2041" i="5"/>
  <c r="H2041" i="5"/>
  <c r="J2041" i="5"/>
  <c r="I2041" i="5"/>
  <c r="F2041" i="5"/>
  <c r="X2057" i="5"/>
  <c r="R2057" i="5"/>
  <c r="J2057" i="5"/>
  <c r="F2057" i="5"/>
  <c r="I2057" i="5"/>
  <c r="H2057" i="5"/>
  <c r="S1620" i="5"/>
  <c r="S1691" i="5"/>
  <c r="F1709" i="5"/>
  <c r="J1712" i="5"/>
  <c r="F1717" i="5"/>
  <c r="S1731" i="5"/>
  <c r="S1755" i="5"/>
  <c r="S1771" i="5"/>
  <c r="S1787" i="5"/>
  <c r="S1802" i="5"/>
  <c r="S1810" i="5"/>
  <c r="R1844" i="5"/>
  <c r="S1847" i="5"/>
  <c r="S1882" i="5"/>
  <c r="R1885" i="5"/>
  <c r="J1885" i="5"/>
  <c r="I1885" i="5"/>
  <c r="H1885" i="5"/>
  <c r="F1885" i="5"/>
  <c r="S1895" i="5"/>
  <c r="S1906" i="5"/>
  <c r="J1929"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J1874" i="5"/>
  <c r="R1889" i="5"/>
  <c r="R1905" i="5"/>
  <c r="I1909" i="5"/>
  <c r="F1917" i="5"/>
  <c r="X1936" i="5"/>
  <c r="J1937" i="5"/>
  <c r="F1953" i="5"/>
  <c r="F1957" i="5"/>
  <c r="F1959" i="5"/>
  <c r="H1968" i="5"/>
  <c r="I1973" i="5"/>
  <c r="S1983" i="5"/>
  <c r="I1984" i="5"/>
  <c r="S1998" i="5"/>
  <c r="F2017" i="5"/>
  <c r="X2045" i="5"/>
  <c r="S2088" i="5"/>
  <c r="S2096" i="5"/>
  <c r="R2122" i="5"/>
  <c r="I2122" i="5"/>
  <c r="H2122" i="5"/>
  <c r="I2141" i="5"/>
  <c r="F2141" i="5"/>
  <c r="S2242" i="5"/>
  <c r="F1847" i="5"/>
  <c r="S1851" i="5"/>
  <c r="J1909" i="5"/>
  <c r="H1917" i="5"/>
  <c r="R1937" i="5"/>
  <c r="H1953" i="5"/>
  <c r="H1957" i="5"/>
  <c r="I1968" i="5"/>
  <c r="H1992" i="5"/>
  <c r="F2024" i="5"/>
  <c r="R2025" i="5"/>
  <c r="J2025" i="5"/>
  <c r="F2025" i="5"/>
  <c r="F2031" i="5"/>
  <c r="H2077" i="5"/>
  <c r="S2111" i="5"/>
  <c r="F1973" i="5"/>
  <c r="R1973" i="5"/>
  <c r="R2017" i="5"/>
  <c r="I2017" i="5"/>
  <c r="H2017" i="5"/>
  <c r="I2028" i="5"/>
  <c r="S2050" i="5"/>
  <c r="X2117" i="5"/>
  <c r="I2117" i="5"/>
  <c r="F2117" i="5"/>
  <c r="S2164" i="5"/>
  <c r="F1972" i="5"/>
  <c r="R1993" i="5"/>
  <c r="H1993" i="5"/>
  <c r="S1995" i="5"/>
  <c r="H2000" i="5"/>
  <c r="F2000" i="5"/>
  <c r="S2002" i="5"/>
  <c r="F2011" i="5"/>
  <c r="S2023" i="5"/>
  <c r="F2028" i="5"/>
  <c r="R2045" i="5"/>
  <c r="I2045" i="5"/>
  <c r="H2045" i="5"/>
  <c r="I2129" i="5"/>
  <c r="H2129" i="5"/>
  <c r="S2234" i="5"/>
  <c r="H1876" i="5"/>
  <c r="S1879" i="5"/>
  <c r="X1937" i="5"/>
  <c r="S1951" i="5"/>
  <c r="S1955" i="5"/>
  <c r="S1966" i="5"/>
  <c r="S1971" i="5"/>
  <c r="F1976" i="5"/>
  <c r="S1991" i="5"/>
  <c r="X1993" i="5"/>
  <c r="F2004" i="5"/>
  <c r="J2013" i="5"/>
  <c r="I2013" i="5"/>
  <c r="X2013" i="5"/>
  <c r="R2016" i="5"/>
  <c r="H2028" i="5"/>
  <c r="S2078" i="5"/>
  <c r="H2081" i="5"/>
  <c r="J2081" i="5"/>
  <c r="I2081" i="5"/>
  <c r="S2092" i="5"/>
  <c r="H2117" i="5"/>
  <c r="S2121" i="5"/>
  <c r="S2177" i="5"/>
  <c r="R2308" i="5"/>
  <c r="J2308" i="5"/>
  <c r="S1875" i="5"/>
  <c r="H1890" i="5"/>
  <c r="H1906" i="5"/>
  <c r="X1909" i="5"/>
  <c r="S1915" i="5"/>
  <c r="S1934" i="5"/>
  <c r="F1937" i="5"/>
  <c r="H1976" i="5"/>
  <c r="F1989" i="5"/>
  <c r="X1989" i="5"/>
  <c r="R1989" i="5"/>
  <c r="F1993" i="5"/>
  <c r="S2003" i="5"/>
  <c r="H2004" i="5"/>
  <c r="S2007" i="5"/>
  <c r="H2020" i="5"/>
  <c r="S2027" i="5"/>
  <c r="S2030" i="5"/>
  <c r="H2040" i="5"/>
  <c r="S2042" i="5"/>
  <c r="J2044" i="5"/>
  <c r="H2048" i="5"/>
  <c r="F2048" i="5"/>
  <c r="R2130" i="5"/>
  <c r="I2130" i="5"/>
  <c r="H2130" i="5"/>
  <c r="S2151" i="5"/>
  <c r="S2244" i="5"/>
  <c r="H2264" i="5"/>
  <c r="F2264" i="5"/>
  <c r="X2264" i="5"/>
  <c r="S1947" i="5"/>
  <c r="S1959" i="5"/>
  <c r="X1973" i="5"/>
  <c r="S1975" i="5"/>
  <c r="I1976" i="5"/>
  <c r="F1984" i="5"/>
  <c r="S1990" i="5"/>
  <c r="I1993" i="5"/>
  <c r="S1999" i="5"/>
  <c r="H2001" i="5"/>
  <c r="F2001" i="5"/>
  <c r="I2004" i="5"/>
  <c r="X2005" i="5"/>
  <c r="J2005" i="5"/>
  <c r="F2020" i="5"/>
  <c r="H2021" i="5"/>
  <c r="X2021" i="5"/>
  <c r="J2021" i="5"/>
  <c r="X2025" i="5"/>
  <c r="I2048" i="5"/>
  <c r="R2087" i="5"/>
  <c r="X2087" i="5"/>
  <c r="R2092" i="5"/>
  <c r="F2118" i="5"/>
  <c r="I2118" i="5"/>
  <c r="R2118" i="5"/>
  <c r="S2169" i="5"/>
  <c r="X2177" i="5"/>
  <c r="I2177" i="5"/>
  <c r="H2177" i="5"/>
  <c r="F2177" i="5"/>
  <c r="S2238" i="5"/>
  <c r="I2065" i="5"/>
  <c r="I2073" i="5"/>
  <c r="S2160" i="5"/>
  <c r="J2302" i="5"/>
  <c r="I2302" i="5"/>
  <c r="F2302" i="5"/>
  <c r="R2126" i="5"/>
  <c r="J2126" i="5"/>
  <c r="S2156" i="5"/>
  <c r="F2160" i="5"/>
  <c r="I2169" i="5"/>
  <c r="H2169" i="5"/>
  <c r="F2169" i="5"/>
  <c r="X2229" i="5"/>
  <c r="R2229" i="5"/>
  <c r="J2229" i="5"/>
  <c r="H2229" i="5"/>
  <c r="F2229" i="5"/>
  <c r="H2256" i="5"/>
  <c r="X2256" i="5"/>
  <c r="F2116" i="5"/>
  <c r="S2124" i="5"/>
  <c r="F2132" i="5"/>
  <c r="X2132" i="5"/>
  <c r="H2137" i="5"/>
  <c r="X2161" i="5"/>
  <c r="I2241" i="5"/>
  <c r="R2241" i="5"/>
  <c r="J2241" i="5"/>
  <c r="H2241" i="5"/>
  <c r="F2241" i="5"/>
  <c r="S2281" i="5"/>
  <c r="H2353" i="5"/>
  <c r="X2353" i="5"/>
  <c r="R2353" i="5"/>
  <c r="J2353" i="5"/>
  <c r="I2353" i="5"/>
  <c r="S2448" i="5"/>
  <c r="J2452" i="5"/>
  <c r="F2452" i="5"/>
  <c r="X2452" i="5"/>
  <c r="R2452" i="5"/>
  <c r="I2452" i="5"/>
  <c r="H2452" i="5"/>
  <c r="S2011" i="5"/>
  <c r="S2125" i="5"/>
  <c r="I2137" i="5"/>
  <c r="S2165" i="5"/>
  <c r="H2236" i="5"/>
  <c r="F2236" i="5"/>
  <c r="X2241" i="5"/>
  <c r="J2294" i="5"/>
  <c r="I2294" i="5"/>
  <c r="H2294" i="5"/>
  <c r="F2294" i="5"/>
  <c r="S2346" i="5"/>
  <c r="I2125" i="5"/>
  <c r="X2125" i="5"/>
  <c r="S2153" i="5"/>
  <c r="R2162" i="5"/>
  <c r="I2162" i="5"/>
  <c r="H2162" i="5"/>
  <c r="S2228" i="5"/>
  <c r="H2260" i="5"/>
  <c r="F2260" i="5"/>
  <c r="X2260" i="5"/>
  <c r="S2272" i="5"/>
  <c r="S2279" i="5"/>
  <c r="X2305" i="5"/>
  <c r="J2305" i="5"/>
  <c r="H2305" i="5"/>
  <c r="F2305" i="5"/>
  <c r="J2218" i="5"/>
  <c r="H2221" i="5"/>
  <c r="H2257" i="5"/>
  <c r="H2261" i="5"/>
  <c r="J2297" i="5"/>
  <c r="F2297" i="5"/>
  <c r="I2301" i="5"/>
  <c r="R2393" i="5"/>
  <c r="H2393" i="5"/>
  <c r="F2393" i="5"/>
  <c r="J2393" i="5"/>
  <c r="I2393" i="5"/>
  <c r="S2491" i="5"/>
  <c r="J2158" i="5"/>
  <c r="S2194" i="5"/>
  <c r="S2202" i="5"/>
  <c r="S2210" i="5"/>
  <c r="R2221" i="5"/>
  <c r="R2261" i="5"/>
  <c r="R2273" i="5"/>
  <c r="S2307" i="5"/>
  <c r="R2477" i="5"/>
  <c r="F2477" i="5"/>
  <c r="X2477" i="5"/>
  <c r="J2477" i="5"/>
  <c r="I2477" i="5"/>
  <c r="H2477" i="5"/>
  <c r="H2488" i="5"/>
  <c r="F2488" i="5"/>
  <c r="X2488" i="5"/>
  <c r="J2309" i="5"/>
  <c r="R2351" i="5"/>
  <c r="J2351" i="5"/>
  <c r="I2351" i="5"/>
  <c r="F2351" i="5"/>
  <c r="X2351" i="5"/>
  <c r="H2355" i="5"/>
  <c r="F2355" i="5"/>
  <c r="R2355" i="5"/>
  <c r="J2355" i="5"/>
  <c r="I2355" i="5"/>
  <c r="H2425" i="5"/>
  <c r="S2438" i="5"/>
  <c r="H2443" i="5"/>
  <c r="I2443" i="5"/>
  <c r="F2443" i="5"/>
  <c r="R2443" i="5"/>
  <c r="J2443" i="5"/>
  <c r="I2492" i="5"/>
  <c r="F2492" i="5"/>
  <c r="X2492" i="5"/>
  <c r="I2150" i="5"/>
  <c r="F2157" i="5"/>
  <c r="S2180" i="5"/>
  <c r="S2183" i="5"/>
  <c r="S2187" i="5"/>
  <c r="X2218" i="5"/>
  <c r="S2226" i="5"/>
  <c r="H2303" i="5"/>
  <c r="X2309" i="5"/>
  <c r="X2346" i="5"/>
  <c r="J2346" i="5"/>
  <c r="I2346" i="5"/>
  <c r="F2346" i="5"/>
  <c r="H2351" i="5"/>
  <c r="X2443" i="5"/>
  <c r="H2492" i="5"/>
  <c r="J2150" i="5"/>
  <c r="X2221" i="5"/>
  <c r="X2261" i="5"/>
  <c r="S2270" i="5"/>
  <c r="J2293" i="5"/>
  <c r="S2296" i="5"/>
  <c r="I2303" i="5"/>
  <c r="F2309" i="5"/>
  <c r="F2310" i="5"/>
  <c r="S2315" i="5"/>
  <c r="S2322" i="5"/>
  <c r="F2329" i="5"/>
  <c r="H2329" i="5"/>
  <c r="J2359" i="5"/>
  <c r="R2359" i="5"/>
  <c r="H2359" i="5"/>
  <c r="X2359" i="5"/>
  <c r="R2385" i="5"/>
  <c r="J2385" i="5"/>
  <c r="I2385" i="5"/>
  <c r="H2385" i="5"/>
  <c r="F2385" i="5"/>
  <c r="X2385" i="5"/>
  <c r="H2429" i="5"/>
  <c r="H2441" i="5"/>
  <c r="F2441" i="5"/>
  <c r="R2441" i="5"/>
  <c r="J2441" i="5"/>
  <c r="I2441" i="5"/>
  <c r="X2451" i="5"/>
  <c r="F2451" i="5"/>
  <c r="R2461" i="5"/>
  <c r="I2461" i="5"/>
  <c r="F2461" i="5"/>
  <c r="X2461" i="5"/>
  <c r="S2128" i="5"/>
  <c r="S2152" i="5"/>
  <c r="H2218" i="5"/>
  <c r="F2221" i="5"/>
  <c r="R2232" i="5"/>
  <c r="F2261" i="5"/>
  <c r="S2280" i="5"/>
  <c r="S2283" i="5"/>
  <c r="S2294" i="5"/>
  <c r="S2300" i="5"/>
  <c r="S2309" i="5"/>
  <c r="S2313" i="5"/>
  <c r="F2317" i="5"/>
  <c r="S2338" i="5"/>
  <c r="I2359" i="5"/>
  <c r="J2367" i="5"/>
  <c r="R2367" i="5"/>
  <c r="I2367" i="5"/>
  <c r="X2367" i="5"/>
  <c r="J2375" i="5"/>
  <c r="R2375" i="5"/>
  <c r="H2375" i="5"/>
  <c r="X2375" i="5"/>
  <c r="F2429" i="5"/>
  <c r="X2441" i="5"/>
  <c r="H2461" i="5"/>
  <c r="X2249" i="5"/>
  <c r="X2273" i="5"/>
  <c r="F2282" i="5"/>
  <c r="X2333" i="5"/>
  <c r="H2333" i="5"/>
  <c r="S2345" i="5"/>
  <c r="H2367" i="5"/>
  <c r="I2375" i="5"/>
  <c r="S2381" i="5"/>
  <c r="S2424" i="5"/>
  <c r="S2442" i="5"/>
  <c r="R2494" i="5"/>
  <c r="I2364" i="5"/>
  <c r="I2365" i="5"/>
  <c r="I2372" i="5"/>
  <c r="I2380" i="5"/>
  <c r="I2382" i="5"/>
  <c r="H2481" i="5"/>
  <c r="R2330" i="5"/>
  <c r="R2334" i="5"/>
  <c r="X2345" i="5"/>
  <c r="S2349" i="5"/>
  <c r="H2350" i="5"/>
  <c r="J2364" i="5"/>
  <c r="J2365" i="5"/>
  <c r="J2372" i="5"/>
  <c r="J2380" i="5"/>
  <c r="J2382" i="5"/>
  <c r="J2390" i="5"/>
  <c r="S2400" i="5"/>
  <c r="R2409" i="5"/>
  <c r="J2450" i="5"/>
  <c r="J2466" i="5"/>
  <c r="I2481" i="5"/>
  <c r="F2484" i="5"/>
  <c r="F2338" i="5"/>
  <c r="F2342" i="5"/>
  <c r="F2345" i="5"/>
  <c r="I2350" i="5"/>
  <c r="R2364" i="5"/>
  <c r="R2372" i="5"/>
  <c r="R2380" i="5"/>
  <c r="S2395" i="5"/>
  <c r="S2439" i="5"/>
  <c r="H2458" i="5"/>
  <c r="X2469" i="5"/>
  <c r="H2338" i="5"/>
  <c r="S2339" i="5"/>
  <c r="H2342" i="5"/>
  <c r="S2350" i="5"/>
  <c r="S2446" i="5"/>
  <c r="J2458" i="5"/>
  <c r="S2474" i="5"/>
  <c r="I2484" i="5"/>
  <c r="H2503" i="5"/>
  <c r="I2433" i="5"/>
  <c r="H2469" i="5"/>
  <c r="S2472" i="5"/>
  <c r="J2484" i="5"/>
  <c r="J2338" i="5"/>
  <c r="J2342" i="5"/>
  <c r="X2364" i="5"/>
  <c r="X2365" i="5"/>
  <c r="X2372" i="5"/>
  <c r="X2380" i="5"/>
  <c r="S2403" i="5"/>
  <c r="J2433" i="5"/>
  <c r="S2456" i="5"/>
  <c r="S2458" i="5"/>
  <c r="I2469" i="5"/>
  <c r="S2471" i="5"/>
  <c r="X341" i="5"/>
  <c r="X304" i="5"/>
  <c r="X28" i="5"/>
  <c r="F146" i="5"/>
  <c r="R146" i="5"/>
  <c r="I149" i="5"/>
  <c r="H234" i="5"/>
  <c r="F234" i="5"/>
  <c r="R234" i="5"/>
  <c r="J234" i="5"/>
  <c r="I234" i="5"/>
  <c r="H254" i="5"/>
  <c r="F254" i="5"/>
  <c r="X254" i="5"/>
  <c r="R254" i="5"/>
  <c r="J254" i="5"/>
  <c r="I254" i="5"/>
  <c r="H286" i="5"/>
  <c r="F286" i="5"/>
  <c r="X286" i="5"/>
  <c r="R286" i="5"/>
  <c r="J286" i="5"/>
  <c r="I286" i="5"/>
  <c r="F114" i="5"/>
  <c r="R114" i="5"/>
  <c r="I117" i="5"/>
  <c r="F178" i="5"/>
  <c r="R178" i="5"/>
  <c r="I181" i="5"/>
  <c r="I209" i="5"/>
  <c r="H270" i="5"/>
  <c r="F270" i="5"/>
  <c r="X270" i="5"/>
  <c r="R270" i="5"/>
  <c r="J270" i="5"/>
  <c r="I270" i="5"/>
  <c r="R311" i="5"/>
  <c r="H311" i="5"/>
  <c r="I311" i="5"/>
  <c r="F311" i="5"/>
  <c r="J311" i="5"/>
  <c r="R5" i="5"/>
  <c r="I19" i="5"/>
  <c r="R21" i="5"/>
  <c r="I27" i="5"/>
  <c r="R29" i="5"/>
  <c r="F33" i="5"/>
  <c r="F34" i="5"/>
  <c r="I36" i="5"/>
  <c r="F37" i="5"/>
  <c r="F38" i="5"/>
  <c r="I40" i="5"/>
  <c r="F41" i="5"/>
  <c r="F42" i="5"/>
  <c r="F45" i="5"/>
  <c r="F46" i="5"/>
  <c r="I48" i="5"/>
  <c r="F49" i="5"/>
  <c r="F50" i="5"/>
  <c r="I52" i="5"/>
  <c r="F53" i="5"/>
  <c r="F54" i="5"/>
  <c r="I56" i="5"/>
  <c r="F58" i="5"/>
  <c r="F61" i="5"/>
  <c r="F62" i="5"/>
  <c r="I64" i="5"/>
  <c r="F65" i="5"/>
  <c r="F66" i="5"/>
  <c r="I68" i="5"/>
  <c r="F69" i="5"/>
  <c r="F70" i="5"/>
  <c r="I72" i="5"/>
  <c r="F73" i="5"/>
  <c r="F74" i="5"/>
  <c r="I76" i="5"/>
  <c r="F77" i="5"/>
  <c r="F78" i="5"/>
  <c r="I80" i="5"/>
  <c r="F81" i="5"/>
  <c r="F82" i="5"/>
  <c r="I84" i="5"/>
  <c r="F85" i="5"/>
  <c r="F86" i="5"/>
  <c r="I88" i="5"/>
  <c r="F89" i="5"/>
  <c r="F90" i="5"/>
  <c r="I92" i="5"/>
  <c r="F93" i="5"/>
  <c r="F94" i="5"/>
  <c r="I96" i="5"/>
  <c r="F97" i="5"/>
  <c r="F98" i="5"/>
  <c r="X125" i="5"/>
  <c r="F126" i="5"/>
  <c r="R126" i="5"/>
  <c r="I129" i="5"/>
  <c r="X157" i="5"/>
  <c r="F158" i="5"/>
  <c r="R158" i="5"/>
  <c r="I161" i="5"/>
  <c r="X178" i="5"/>
  <c r="F190" i="5"/>
  <c r="R190" i="5"/>
  <c r="I193" i="5"/>
  <c r="F218" i="5"/>
  <c r="R218" i="5"/>
  <c r="I218" i="5"/>
  <c r="H238" i="5"/>
  <c r="F238" i="5"/>
  <c r="X238" i="5"/>
  <c r="R238" i="5"/>
  <c r="J238" i="5"/>
  <c r="I238" i="5"/>
  <c r="I6" i="5"/>
  <c r="F18" i="5"/>
  <c r="F26" i="5"/>
  <c r="F106" i="5"/>
  <c r="R106" i="5"/>
  <c r="I109" i="5"/>
  <c r="F125" i="5"/>
  <c r="F138" i="5"/>
  <c r="R138" i="5"/>
  <c r="I141" i="5"/>
  <c r="F157" i="5"/>
  <c r="F170" i="5"/>
  <c r="R170" i="5"/>
  <c r="I173" i="5"/>
  <c r="F202" i="5"/>
  <c r="R202" i="5"/>
  <c r="I205" i="5"/>
  <c r="F210" i="5"/>
  <c r="R210" i="5"/>
  <c r="I210" i="5"/>
  <c r="R221" i="5"/>
  <c r="I221" i="5"/>
  <c r="H242" i="5"/>
  <c r="F242" i="5"/>
  <c r="R242" i="5"/>
  <c r="J242" i="5"/>
  <c r="I242" i="5"/>
  <c r="H258" i="5"/>
  <c r="F258" i="5"/>
  <c r="X258" i="5"/>
  <c r="R258" i="5"/>
  <c r="J258" i="5"/>
  <c r="I258" i="5"/>
  <c r="H274" i="5"/>
  <c r="F274" i="5"/>
  <c r="X274" i="5"/>
  <c r="R274" i="5"/>
  <c r="J274" i="5"/>
  <c r="I274" i="5"/>
  <c r="R323" i="5"/>
  <c r="H323" i="5"/>
  <c r="J323" i="5"/>
  <c r="I323" i="5"/>
  <c r="F323" i="5"/>
  <c r="X371" i="5"/>
  <c r="R371" i="5"/>
  <c r="J371" i="5"/>
  <c r="H371" i="5"/>
  <c r="I371" i="5"/>
  <c r="F371" i="5"/>
  <c r="R383" i="5"/>
  <c r="J383" i="5"/>
  <c r="H383" i="5"/>
  <c r="I383" i="5"/>
  <c r="F383" i="5"/>
  <c r="I153" i="5"/>
  <c r="X181" i="5"/>
  <c r="F182" i="5"/>
  <c r="R182" i="5"/>
  <c r="I185" i="5"/>
  <c r="R319" i="5"/>
  <c r="H319" i="5"/>
  <c r="I319" i="5"/>
  <c r="F319" i="5"/>
  <c r="J319" i="5"/>
  <c r="X351" i="5"/>
  <c r="R351" i="5"/>
  <c r="J351" i="5"/>
  <c r="H351" i="5"/>
  <c r="I351" i="5"/>
  <c r="F351" i="5"/>
  <c r="F28" i="5"/>
  <c r="F118" i="5"/>
  <c r="R118" i="5"/>
  <c r="X5" i="5"/>
  <c r="I20" i="5"/>
  <c r="F24" i="5"/>
  <c r="I28" i="5"/>
  <c r="F32" i="5"/>
  <c r="I101" i="5"/>
  <c r="I114" i="5"/>
  <c r="F117" i="5"/>
  <c r="F130" i="5"/>
  <c r="R130" i="5"/>
  <c r="I133" i="5"/>
  <c r="I146" i="5"/>
  <c r="F149" i="5"/>
  <c r="F162" i="5"/>
  <c r="R162" i="5"/>
  <c r="I165" i="5"/>
  <c r="I178" i="5"/>
  <c r="F181" i="5"/>
  <c r="I197" i="5"/>
  <c r="F206" i="5"/>
  <c r="R206" i="5"/>
  <c r="I206" i="5"/>
  <c r="X209" i="5"/>
  <c r="R213" i="5"/>
  <c r="I213" i="5"/>
  <c r="F222" i="5"/>
  <c r="X222" i="5"/>
  <c r="R222" i="5"/>
  <c r="I222" i="5"/>
  <c r="H246" i="5"/>
  <c r="F246" i="5"/>
  <c r="R246" i="5"/>
  <c r="J246" i="5"/>
  <c r="I246" i="5"/>
  <c r="H278" i="5"/>
  <c r="F278" i="5"/>
  <c r="R278" i="5"/>
  <c r="J278" i="5"/>
  <c r="I278" i="5"/>
  <c r="H294" i="5"/>
  <c r="F294" i="5"/>
  <c r="X294" i="5"/>
  <c r="R294" i="5"/>
  <c r="J294" i="5"/>
  <c r="I294" i="5"/>
  <c r="R307" i="5"/>
  <c r="H307" i="5"/>
  <c r="J307" i="5"/>
  <c r="I307" i="5"/>
  <c r="F307" i="5"/>
  <c r="X307" i="5"/>
  <c r="X117" i="5"/>
  <c r="I121" i="5"/>
  <c r="F150" i="5"/>
  <c r="R150" i="5"/>
  <c r="X29" i="5"/>
  <c r="F5" i="5"/>
  <c r="F21" i="5"/>
  <c r="X24" i="5"/>
  <c r="R28" i="5"/>
  <c r="F29" i="5"/>
  <c r="X32" i="5"/>
  <c r="X109" i="5"/>
  <c r="F110" i="5"/>
  <c r="R110" i="5"/>
  <c r="I113" i="5"/>
  <c r="X141" i="5"/>
  <c r="F142" i="5"/>
  <c r="R142" i="5"/>
  <c r="I145" i="5"/>
  <c r="X173" i="5"/>
  <c r="F174" i="5"/>
  <c r="R174" i="5"/>
  <c r="I177" i="5"/>
  <c r="X205" i="5"/>
  <c r="F209" i="5"/>
  <c r="R331" i="5"/>
  <c r="H331" i="5"/>
  <c r="J331" i="5"/>
  <c r="I331" i="5"/>
  <c r="F331" i="5"/>
  <c r="X384" i="5"/>
  <c r="J384" i="5"/>
  <c r="R384" i="5"/>
  <c r="I384" i="5"/>
  <c r="H384" i="5"/>
  <c r="F384" i="5"/>
  <c r="F20" i="5"/>
  <c r="F22" i="5"/>
  <c r="F40" i="5"/>
  <c r="F48" i="5"/>
  <c r="F76" i="5"/>
  <c r="F84" i="5"/>
  <c r="F92" i="5"/>
  <c r="F96" i="5"/>
  <c r="R117" i="5"/>
  <c r="R149" i="5"/>
  <c r="X153" i="5"/>
  <c r="F154" i="5"/>
  <c r="R154" i="5"/>
  <c r="I157" i="5"/>
  <c r="R181" i="5"/>
  <c r="X185" i="5"/>
  <c r="F186" i="5"/>
  <c r="R186" i="5"/>
  <c r="R209" i="5"/>
  <c r="F214" i="5"/>
  <c r="R214" i="5"/>
  <c r="I214" i="5"/>
  <c r="F226" i="5"/>
  <c r="R226" i="5"/>
  <c r="I226"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I470" i="5"/>
  <c r="H470" i="5"/>
  <c r="F470" i="5"/>
  <c r="X470" i="5"/>
  <c r="R470" i="5"/>
  <c r="J470" i="5"/>
  <c r="I494" i="5"/>
  <c r="H494" i="5"/>
  <c r="X494" i="5"/>
  <c r="R494" i="5"/>
  <c r="J494" i="5"/>
  <c r="F494" i="5"/>
  <c r="F6" i="5"/>
  <c r="F30" i="5"/>
  <c r="F36" i="5"/>
  <c r="F52" i="5"/>
  <c r="F56" i="5"/>
  <c r="F64" i="5"/>
  <c r="F68" i="5"/>
  <c r="F72" i="5"/>
  <c r="F80" i="5"/>
  <c r="F88" i="5"/>
  <c r="F122" i="5"/>
  <c r="R122" i="5"/>
  <c r="I125" i="5"/>
  <c r="I5" i="5"/>
  <c r="R18" i="5"/>
  <c r="F19" i="5"/>
  <c r="I21" i="5"/>
  <c r="R23" i="5"/>
  <c r="R26" i="5"/>
  <c r="F27" i="5"/>
  <c r="I29" i="5"/>
  <c r="X30" i="5"/>
  <c r="R31" i="5"/>
  <c r="X36" i="5"/>
  <c r="X40" i="5"/>
  <c r="X52" i="5"/>
  <c r="X56" i="5"/>
  <c r="X60" i="5"/>
  <c r="X64" i="5"/>
  <c r="X68" i="5"/>
  <c r="X72" i="5"/>
  <c r="X80" i="5"/>
  <c r="X84" i="5"/>
  <c r="X88" i="5"/>
  <c r="X101" i="5"/>
  <c r="R102" i="5"/>
  <c r="I105" i="5"/>
  <c r="I118" i="5"/>
  <c r="F121" i="5"/>
  <c r="R129" i="5"/>
  <c r="X133" i="5"/>
  <c r="F134" i="5"/>
  <c r="R134" i="5"/>
  <c r="I137" i="5"/>
  <c r="I150" i="5"/>
  <c r="F153" i="5"/>
  <c r="R161" i="5"/>
  <c r="F166" i="5"/>
  <c r="R166" i="5"/>
  <c r="I169" i="5"/>
  <c r="I182" i="5"/>
  <c r="F185" i="5"/>
  <c r="R193" i="5"/>
  <c r="X197" i="5"/>
  <c r="F198" i="5"/>
  <c r="R198" i="5"/>
  <c r="R217" i="5"/>
  <c r="I217" i="5"/>
  <c r="F230" i="5"/>
  <c r="R230" i="5"/>
  <c r="I230" i="5"/>
  <c r="R315" i="5"/>
  <c r="H315" i="5"/>
  <c r="J315" i="5"/>
  <c r="I315" i="5"/>
  <c r="F315" i="5"/>
  <c r="R335" i="5"/>
  <c r="H335" i="5"/>
  <c r="J335" i="5"/>
  <c r="I335" i="5"/>
  <c r="F335" i="5"/>
  <c r="I310" i="5"/>
  <c r="F310" i="5"/>
  <c r="I318" i="5"/>
  <c r="F318" i="5"/>
  <c r="I326" i="5"/>
  <c r="F326" i="5"/>
  <c r="X332" i="5"/>
  <c r="J332" i="5"/>
  <c r="X343" i="5"/>
  <c r="R343" i="5"/>
  <c r="J343" i="5"/>
  <c r="H343" i="5"/>
  <c r="X344" i="5"/>
  <c r="J344" i="5"/>
  <c r="I368" i="5"/>
  <c r="J376" i="5"/>
  <c r="H380" i="5"/>
  <c r="R471" i="5"/>
  <c r="J471" i="5"/>
  <c r="I471" i="5"/>
  <c r="H471" i="5"/>
  <c r="F471" i="5"/>
  <c r="X471" i="5"/>
  <c r="R499" i="5"/>
  <c r="J499" i="5"/>
  <c r="I499" i="5"/>
  <c r="H499" i="5"/>
  <c r="F499" i="5"/>
  <c r="X499" i="5"/>
  <c r="R531" i="5"/>
  <c r="J531" i="5"/>
  <c r="I531" i="5"/>
  <c r="H531" i="5"/>
  <c r="F531" i="5"/>
  <c r="X531" i="5"/>
  <c r="H233" i="5"/>
  <c r="H237" i="5"/>
  <c r="H241" i="5"/>
  <c r="H245" i="5"/>
  <c r="H249" i="5"/>
  <c r="H253" i="5"/>
  <c r="H257" i="5"/>
  <c r="H261" i="5"/>
  <c r="H269" i="5"/>
  <c r="H273" i="5"/>
  <c r="H285" i="5"/>
  <c r="H289" i="5"/>
  <c r="H301" i="5"/>
  <c r="R302" i="5"/>
  <c r="R304" i="5"/>
  <c r="I309" i="5"/>
  <c r="I317" i="5"/>
  <c r="I325" i="5"/>
  <c r="I337" i="5"/>
  <c r="J356" i="5"/>
  <c r="H360" i="5"/>
  <c r="R459" i="5"/>
  <c r="F459" i="5"/>
  <c r="X459" i="5"/>
  <c r="J459" i="5"/>
  <c r="I459" i="5"/>
  <c r="H459" i="5"/>
  <c r="I225" i="5"/>
  <c r="I229" i="5"/>
  <c r="I233" i="5"/>
  <c r="I237" i="5"/>
  <c r="I241" i="5"/>
  <c r="I245" i="5"/>
  <c r="I249" i="5"/>
  <c r="I253" i="5"/>
  <c r="I257" i="5"/>
  <c r="I261" i="5"/>
  <c r="I269" i="5"/>
  <c r="I273" i="5"/>
  <c r="I285" i="5"/>
  <c r="I289" i="5"/>
  <c r="I297" i="5"/>
  <c r="I301" i="5"/>
  <c r="I333" i="5"/>
  <c r="F336" i="5"/>
  <c r="I360" i="5"/>
  <c r="F363" i="5"/>
  <c r="X368" i="5"/>
  <c r="J368" i="5"/>
  <c r="F387" i="5"/>
  <c r="X399" i="5"/>
  <c r="R399" i="5"/>
  <c r="J399" i="5"/>
  <c r="H399" i="5"/>
  <c r="X464" i="5"/>
  <c r="I464" i="5"/>
  <c r="H464" i="5"/>
  <c r="F464" i="5"/>
  <c r="R464" i="5"/>
  <c r="J464" i="5"/>
  <c r="I478" i="5"/>
  <c r="H478" i="5"/>
  <c r="X478" i="5"/>
  <c r="R478" i="5"/>
  <c r="J478" i="5"/>
  <c r="F478" i="5"/>
  <c r="J233" i="5"/>
  <c r="J237" i="5"/>
  <c r="J241" i="5"/>
  <c r="J245" i="5"/>
  <c r="J249" i="5"/>
  <c r="J253" i="5"/>
  <c r="J257" i="5"/>
  <c r="J269" i="5"/>
  <c r="J273" i="5"/>
  <c r="J285" i="5"/>
  <c r="J289" i="5"/>
  <c r="J301" i="5"/>
  <c r="H310" i="5"/>
  <c r="H318" i="5"/>
  <c r="H326" i="5"/>
  <c r="F332" i="5"/>
  <c r="H336" i="5"/>
  <c r="F343" i="5"/>
  <c r="R347" i="5"/>
  <c r="J347" i="5"/>
  <c r="H347" i="5"/>
  <c r="X348" i="5"/>
  <c r="J348" i="5"/>
  <c r="F364" i="5"/>
  <c r="X379" i="5"/>
  <c r="X380" i="5"/>
  <c r="J380"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F344" i="5"/>
  <c r="J360" i="5"/>
  <c r="H364" i="5"/>
  <c r="R515" i="5"/>
  <c r="J515" i="5"/>
  <c r="I515" i="5"/>
  <c r="H515" i="5"/>
  <c r="F515" i="5"/>
  <c r="X515" i="5"/>
  <c r="F304" i="5"/>
  <c r="R310" i="5"/>
  <c r="I313" i="5"/>
  <c r="R318" i="5"/>
  <c r="I321" i="5"/>
  <c r="R326" i="5"/>
  <c r="I329" i="5"/>
  <c r="I332" i="5"/>
  <c r="F333" i="5"/>
  <c r="I343" i="5"/>
  <c r="H344" i="5"/>
  <c r="F356" i="5"/>
  <c r="X372" i="5"/>
  <c r="J372" i="5"/>
  <c r="H376" i="5"/>
  <c r="F399" i="5"/>
  <c r="J336" i="5"/>
  <c r="R344" i="5"/>
  <c r="R363" i="5"/>
  <c r="J363" i="5"/>
  <c r="H363" i="5"/>
  <c r="X364" i="5"/>
  <c r="J364" i="5"/>
  <c r="R387" i="5"/>
  <c r="J387" i="5"/>
  <c r="H387"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F476" i="5"/>
  <c r="X487" i="5"/>
  <c r="F492" i="5"/>
  <c r="F508" i="5"/>
  <c r="X519" i="5"/>
  <c r="F540" i="5"/>
  <c r="R547" i="5"/>
  <c r="J547" i="5"/>
  <c r="H706" i="5"/>
  <c r="R706" i="5"/>
  <c r="J706" i="5"/>
  <c r="I706" i="5"/>
  <c r="F706" i="5"/>
  <c r="X706" i="5"/>
  <c r="X484" i="5"/>
  <c r="I484" i="5"/>
  <c r="X500" i="5"/>
  <c r="I500" i="5"/>
  <c r="F514" i="5"/>
  <c r="X516" i="5"/>
  <c r="I516" i="5"/>
  <c r="F519" i="5"/>
  <c r="F530" i="5"/>
  <c r="X532" i="5"/>
  <c r="I532" i="5"/>
  <c r="F535" i="5"/>
  <c r="F546" i="5"/>
  <c r="J550" i="5"/>
  <c r="I550" i="5"/>
  <c r="H550" i="5"/>
  <c r="F555" i="5"/>
  <c r="R559" i="5"/>
  <c r="J559" i="5"/>
  <c r="J566" i="5"/>
  <c r="I566" i="5"/>
  <c r="H566" i="5"/>
  <c r="X566" i="5"/>
  <c r="J443" i="5"/>
  <c r="J451" i="5"/>
  <c r="J455" i="5"/>
  <c r="J461" i="5"/>
  <c r="R479" i="5"/>
  <c r="J479" i="5"/>
  <c r="H487" i="5"/>
  <c r="F488" i="5"/>
  <c r="R495" i="5"/>
  <c r="J495" i="5"/>
  <c r="H503" i="5"/>
  <c r="F504" i="5"/>
  <c r="R511" i="5"/>
  <c r="J511" i="5"/>
  <c r="H519" i="5"/>
  <c r="F520" i="5"/>
  <c r="R527" i="5"/>
  <c r="J527" i="5"/>
  <c r="H535" i="5"/>
  <c r="F536" i="5"/>
  <c r="R543" i="5"/>
  <c r="J543" i="5"/>
  <c r="H555" i="5"/>
  <c r="J586" i="5"/>
  <c r="I586" i="5"/>
  <c r="H586" i="5"/>
  <c r="X586" i="5"/>
  <c r="R443" i="5"/>
  <c r="R451" i="5"/>
  <c r="R455" i="5"/>
  <c r="H468" i="5"/>
  <c r="X480" i="5"/>
  <c r="I480" i="5"/>
  <c r="J482" i="5"/>
  <c r="J498" i="5"/>
  <c r="X512" i="5"/>
  <c r="I512" i="5"/>
  <c r="J514" i="5"/>
  <c r="X528" i="5"/>
  <c r="I528" i="5"/>
  <c r="J530" i="5"/>
  <c r="X544" i="5"/>
  <c r="I544" i="5"/>
  <c r="J546" i="5"/>
  <c r="F547" i="5"/>
  <c r="R551" i="5"/>
  <c r="J551" i="5"/>
  <c r="F558" i="5"/>
  <c r="F570" i="5"/>
  <c r="H682" i="5"/>
  <c r="R682" i="5"/>
  <c r="J682" i="5"/>
  <c r="I682" i="5"/>
  <c r="F682" i="5"/>
  <c r="X682" i="5"/>
  <c r="I468" i="5"/>
  <c r="F484" i="5"/>
  <c r="H488" i="5"/>
  <c r="R491" i="5"/>
  <c r="J491" i="5"/>
  <c r="F500" i="5"/>
  <c r="H504" i="5"/>
  <c r="R507" i="5"/>
  <c r="J507" i="5"/>
  <c r="F516" i="5"/>
  <c r="H520" i="5"/>
  <c r="R523" i="5"/>
  <c r="J523" i="5"/>
  <c r="F532" i="5"/>
  <c r="H536" i="5"/>
  <c r="R539" i="5"/>
  <c r="J539" i="5"/>
  <c r="F559" i="5"/>
  <c r="R563" i="5"/>
  <c r="J563" i="5"/>
  <c r="F590" i="5"/>
  <c r="H686" i="5"/>
  <c r="R686" i="5"/>
  <c r="J686" i="5"/>
  <c r="I686" i="5"/>
  <c r="F686" i="5"/>
  <c r="X686" i="5"/>
  <c r="J468" i="5"/>
  <c r="X476" i="5"/>
  <c r="I476" i="5"/>
  <c r="F479" i="5"/>
  <c r="X492" i="5"/>
  <c r="I492" i="5"/>
  <c r="F495" i="5"/>
  <c r="X508" i="5"/>
  <c r="I508" i="5"/>
  <c r="F511" i="5"/>
  <c r="F527" i="5"/>
  <c r="X540" i="5"/>
  <c r="I540" i="5"/>
  <c r="F543" i="5"/>
  <c r="F550" i="5"/>
  <c r="H559" i="5"/>
  <c r="J582" i="5"/>
  <c r="I582" i="5"/>
  <c r="H582" i="5"/>
  <c r="X582"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R555" i="5"/>
  <c r="J555" i="5"/>
  <c r="S564" i="5"/>
  <c r="J570" i="5"/>
  <c r="I570" i="5"/>
  <c r="H570" i="5"/>
  <c r="X570" i="5"/>
  <c r="R590" i="5"/>
  <c r="J590" i="5"/>
  <c r="I590" i="5"/>
  <c r="H590" i="5"/>
  <c r="X590" i="5"/>
  <c r="H698" i="5"/>
  <c r="R698" i="5"/>
  <c r="J698" i="5"/>
  <c r="I698" i="5"/>
  <c r="F698" i="5"/>
  <c r="X698" i="5"/>
  <c r="J484" i="5"/>
  <c r="I488" i="5"/>
  <c r="J500" i="5"/>
  <c r="I504" i="5"/>
  <c r="J516" i="5"/>
  <c r="I520" i="5"/>
  <c r="J532" i="5"/>
  <c r="X536" i="5"/>
  <c r="I536" i="5"/>
  <c r="J558" i="5"/>
  <c r="I558" i="5"/>
  <c r="H558" i="5"/>
  <c r="R594" i="5"/>
  <c r="J594" i="5"/>
  <c r="I594" i="5"/>
  <c r="H594" i="5"/>
  <c r="X594" i="5"/>
  <c r="H702" i="5"/>
  <c r="R702" i="5"/>
  <c r="J702" i="5"/>
  <c r="I702" i="5"/>
  <c r="F702" i="5"/>
  <c r="X702" i="5"/>
  <c r="H564" i="5"/>
  <c r="H568" i="5"/>
  <c r="H572" i="5"/>
  <c r="H584" i="5"/>
  <c r="H604" i="5"/>
  <c r="H612" i="5"/>
  <c r="S614" i="5"/>
  <c r="H616" i="5"/>
  <c r="S618" i="5"/>
  <c r="H620" i="5"/>
  <c r="S622" i="5"/>
  <c r="H624" i="5"/>
  <c r="S626" i="5"/>
  <c r="H628" i="5"/>
  <c r="S630" i="5"/>
  <c r="S634" i="5"/>
  <c r="H636" i="5"/>
  <c r="S638" i="5"/>
  <c r="S642" i="5"/>
  <c r="S646" i="5"/>
  <c r="S650" i="5"/>
  <c r="H652" i="5"/>
  <c r="S654" i="5"/>
  <c r="H656" i="5"/>
  <c r="S658" i="5"/>
  <c r="H660" i="5"/>
  <c r="S662" i="5"/>
  <c r="S666" i="5"/>
  <c r="H668" i="5"/>
  <c r="S670" i="5"/>
  <c r="H672" i="5"/>
  <c r="S674" i="5"/>
  <c r="H676" i="5"/>
  <c r="F685" i="5"/>
  <c r="X685" i="5"/>
  <c r="I685" i="5"/>
  <c r="I688" i="5"/>
  <c r="H689" i="5"/>
  <c r="F701" i="5"/>
  <c r="X701" i="5"/>
  <c r="I701" i="5"/>
  <c r="I704" i="5"/>
  <c r="H705" i="5"/>
  <c r="J707" i="5"/>
  <c r="I707" i="5"/>
  <c r="F707" i="5"/>
  <c r="X707" i="5"/>
  <c r="S715" i="5"/>
  <c r="H719" i="5"/>
  <c r="X722" i="5"/>
  <c r="J723" i="5"/>
  <c r="I723" i="5"/>
  <c r="F723" i="5"/>
  <c r="X723" i="5"/>
  <c r="H726" i="5"/>
  <c r="R726" i="5"/>
  <c r="R728" i="5"/>
  <c r="H728" i="5"/>
  <c r="S731" i="5"/>
  <c r="H735" i="5"/>
  <c r="J739" i="5"/>
  <c r="I739" i="5"/>
  <c r="F739" i="5"/>
  <c r="X739" i="5"/>
  <c r="H742" i="5"/>
  <c r="R742" i="5"/>
  <c r="R744" i="5"/>
  <c r="H744" i="5"/>
  <c r="S747" i="5"/>
  <c r="S757"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S683" i="5"/>
  <c r="J688" i="5"/>
  <c r="J689" i="5"/>
  <c r="F691" i="5"/>
  <c r="S693" i="5"/>
  <c r="S699" i="5"/>
  <c r="J704" i="5"/>
  <c r="J705" i="5"/>
  <c r="X708" i="5"/>
  <c r="F709" i="5"/>
  <c r="X709" i="5"/>
  <c r="J709" i="5"/>
  <c r="I709" i="5"/>
  <c r="H721" i="5"/>
  <c r="F722" i="5"/>
  <c r="X724" i="5"/>
  <c r="F725" i="5"/>
  <c r="X725" i="5"/>
  <c r="J725" i="5"/>
  <c r="I725" i="5"/>
  <c r="H737" i="5"/>
  <c r="X740" i="5"/>
  <c r="F741" i="5"/>
  <c r="X741" i="5"/>
  <c r="J741" i="5"/>
  <c r="I741" i="5"/>
  <c r="S749" i="5"/>
  <c r="J759" i="5"/>
  <c r="I759" i="5"/>
  <c r="H759" i="5"/>
  <c r="F759" i="5"/>
  <c r="X759" i="5"/>
  <c r="S769" i="5"/>
  <c r="S775" i="5"/>
  <c r="S785" i="5"/>
  <c r="S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F697" i="5"/>
  <c r="X697" i="5"/>
  <c r="I697" i="5"/>
  <c r="J699" i="5"/>
  <c r="I699" i="5"/>
  <c r="X699" i="5"/>
  <c r="F708" i="5"/>
  <c r="J711" i="5"/>
  <c r="I711" i="5"/>
  <c r="F711" i="5"/>
  <c r="X711" i="5"/>
  <c r="H714" i="5"/>
  <c r="R714" i="5"/>
  <c r="R716" i="5"/>
  <c r="H716" i="5"/>
  <c r="F724" i="5"/>
  <c r="J727" i="5"/>
  <c r="I727" i="5"/>
  <c r="F727" i="5"/>
  <c r="X727" i="5"/>
  <c r="R732" i="5"/>
  <c r="H732" i="5"/>
  <c r="F740" i="5"/>
  <c r="J743" i="5"/>
  <c r="I743" i="5"/>
  <c r="F743" i="5"/>
  <c r="X743" i="5"/>
  <c r="X744" i="5"/>
  <c r="R748" i="5"/>
  <c r="H748" i="5"/>
  <c r="H769" i="5"/>
  <c r="F769" i="5"/>
  <c r="X769" i="5"/>
  <c r="J769" i="5"/>
  <c r="I769" i="5"/>
  <c r="H785" i="5"/>
  <c r="F785" i="5"/>
  <c r="X785" i="5"/>
  <c r="J785" i="5"/>
  <c r="I785" i="5"/>
  <c r="J791" i="5"/>
  <c r="I791" i="5"/>
  <c r="H791" i="5"/>
  <c r="F791" i="5"/>
  <c r="X791" i="5"/>
  <c r="J799" i="5"/>
  <c r="F713" i="5"/>
  <c r="X713" i="5"/>
  <c r="J713" i="5"/>
  <c r="I713" i="5"/>
  <c r="F729" i="5"/>
  <c r="X729" i="5"/>
  <c r="J729" i="5"/>
  <c r="I729" i="5"/>
  <c r="F745" i="5"/>
  <c r="X745" i="5"/>
  <c r="J745" i="5"/>
  <c r="I745" i="5"/>
  <c r="S753" i="5"/>
  <c r="S763" i="5"/>
  <c r="S773" i="5"/>
  <c r="S77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F692" i="5"/>
  <c r="F693" i="5"/>
  <c r="X693" i="5"/>
  <c r="I693" i="5"/>
  <c r="H694" i="5"/>
  <c r="R694" i="5"/>
  <c r="H697" i="5"/>
  <c r="S707" i="5"/>
  <c r="R709" i="5"/>
  <c r="H711" i="5"/>
  <c r="X714" i="5"/>
  <c r="J715" i="5"/>
  <c r="I715" i="5"/>
  <c r="F715" i="5"/>
  <c r="X715" i="5"/>
  <c r="S723" i="5"/>
  <c r="R725" i="5"/>
  <c r="H727" i="5"/>
  <c r="J731" i="5"/>
  <c r="I731" i="5"/>
  <c r="F731" i="5"/>
  <c r="X731" i="5"/>
  <c r="H734" i="5"/>
  <c r="R734"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S691" i="5"/>
  <c r="H692" i="5"/>
  <c r="J697" i="5"/>
  <c r="F699" i="5"/>
  <c r="S701" i="5"/>
  <c r="X704" i="5"/>
  <c r="S709" i="5"/>
  <c r="R711" i="5"/>
  <c r="H713" i="5"/>
  <c r="F714" i="5"/>
  <c r="X716" i="5"/>
  <c r="S725" i="5"/>
  <c r="J726" i="5"/>
  <c r="R727" i="5"/>
  <c r="I728" i="5"/>
  <c r="H729" i="5"/>
  <c r="F730" i="5"/>
  <c r="X732" i="5"/>
  <c r="F733" i="5"/>
  <c r="X733" i="5"/>
  <c r="J733" i="5"/>
  <c r="I733" i="5"/>
  <c r="S741" i="5"/>
  <c r="J742" i="5"/>
  <c r="R743" i="5"/>
  <c r="I744" i="5"/>
  <c r="H745" i="5"/>
  <c r="X748" i="5"/>
  <c r="S761" i="5"/>
  <c r="S767" i="5"/>
  <c r="S777" i="5"/>
  <c r="S783" i="5"/>
  <c r="S793"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R708" i="5"/>
  <c r="H708" i="5"/>
  <c r="R713" i="5"/>
  <c r="J719" i="5"/>
  <c r="I719" i="5"/>
  <c r="F719" i="5"/>
  <c r="X719" i="5"/>
  <c r="H722" i="5"/>
  <c r="R722" i="5"/>
  <c r="R724" i="5"/>
  <c r="H724" i="5"/>
  <c r="R729" i="5"/>
  <c r="J735" i="5"/>
  <c r="I735" i="5"/>
  <c r="F735" i="5"/>
  <c r="X735"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F721" i="5"/>
  <c r="X721" i="5"/>
  <c r="J721" i="5"/>
  <c r="I721" i="5"/>
  <c r="F737" i="5"/>
  <c r="X737" i="5"/>
  <c r="J737" i="5"/>
  <c r="I737" i="5"/>
  <c r="S755" i="5"/>
  <c r="R756" i="5"/>
  <c r="J756" i="5"/>
  <c r="H756" i="5"/>
  <c r="S765" i="5"/>
  <c r="S771" i="5"/>
  <c r="S781" i="5"/>
  <c r="S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H856" i="5"/>
  <c r="F873" i="5"/>
  <c r="S877" i="5"/>
  <c r="I889" i="5"/>
  <c r="X889" i="5"/>
  <c r="R889" i="5"/>
  <c r="H889" i="5"/>
  <c r="J981" i="5"/>
  <c r="I981" i="5"/>
  <c r="H981" i="5"/>
  <c r="X981" i="5"/>
  <c r="F981" i="5"/>
  <c r="R981" i="5"/>
  <c r="J1053" i="5"/>
  <c r="I1053" i="5"/>
  <c r="H1053" i="5"/>
  <c r="X1053" i="5"/>
  <c r="F1053" i="5"/>
  <c r="R1053" i="5"/>
  <c r="S1093" i="5"/>
  <c r="H760" i="5"/>
  <c r="H764" i="5"/>
  <c r="H768" i="5"/>
  <c r="H772" i="5"/>
  <c r="H776" i="5"/>
  <c r="H780" i="5"/>
  <c r="H784" i="5"/>
  <c r="H788" i="5"/>
  <c r="H792" i="5"/>
  <c r="H796" i="5"/>
  <c r="H800" i="5"/>
  <c r="H804" i="5"/>
  <c r="I807" i="5"/>
  <c r="F810" i="5"/>
  <c r="F813" i="5"/>
  <c r="R813" i="5"/>
  <c r="F816" i="5"/>
  <c r="S819" i="5"/>
  <c r="R835" i="5"/>
  <c r="J835" i="5"/>
  <c r="I835" i="5"/>
  <c r="X835" i="5"/>
  <c r="R843" i="5"/>
  <c r="J843" i="5"/>
  <c r="I843" i="5"/>
  <c r="X843" i="5"/>
  <c r="X844" i="5"/>
  <c r="R844" i="5"/>
  <c r="I844" i="5"/>
  <c r="J851" i="5"/>
  <c r="X851" i="5"/>
  <c r="S865" i="5"/>
  <c r="S893" i="5"/>
  <c r="X899" i="5"/>
  <c r="R899" i="5"/>
  <c r="I899" i="5"/>
  <c r="F899" i="5"/>
  <c r="H899" i="5"/>
  <c r="I909" i="5"/>
  <c r="X909" i="5"/>
  <c r="J909" i="5"/>
  <c r="H909" i="5"/>
  <c r="F909" i="5"/>
  <c r="R909" i="5"/>
  <c r="S929" i="5"/>
  <c r="S953" i="5"/>
  <c r="R994" i="5"/>
  <c r="J994" i="5"/>
  <c r="I994" i="5"/>
  <c r="X994" i="5"/>
  <c r="H994" i="5"/>
  <c r="F994" i="5"/>
  <c r="S1045" i="5"/>
  <c r="J819" i="5"/>
  <c r="X819" i="5"/>
  <c r="R906" i="5"/>
  <c r="I906" i="5"/>
  <c r="H906" i="5"/>
  <c r="X906" i="5"/>
  <c r="I921" i="5"/>
  <c r="X921" i="5"/>
  <c r="F921" i="5"/>
  <c r="R921" i="5"/>
  <c r="H921" i="5"/>
  <c r="I929" i="5"/>
  <c r="X929" i="5"/>
  <c r="R929" i="5"/>
  <c r="J929" i="5"/>
  <c r="H929" i="5"/>
  <c r="S989" i="5"/>
  <c r="J1085" i="5"/>
  <c r="I1085" i="5"/>
  <c r="H1085" i="5"/>
  <c r="X1085" i="5"/>
  <c r="F1085" i="5"/>
  <c r="R1085" i="5"/>
  <c r="J760" i="5"/>
  <c r="J764" i="5"/>
  <c r="J768" i="5"/>
  <c r="J772" i="5"/>
  <c r="J776" i="5"/>
  <c r="J780" i="5"/>
  <c r="J784" i="5"/>
  <c r="J788" i="5"/>
  <c r="J792" i="5"/>
  <c r="J796" i="5"/>
  <c r="J800" i="5"/>
  <c r="J804" i="5"/>
  <c r="S805" i="5"/>
  <c r="R807" i="5"/>
  <c r="I810" i="5"/>
  <c r="J816" i="5"/>
  <c r="R820" i="5"/>
  <c r="I820" i="5"/>
  <c r="S827" i="5"/>
  <c r="I830" i="5"/>
  <c r="X856" i="5"/>
  <c r="R856" i="5"/>
  <c r="F856" i="5"/>
  <c r="I856" i="5"/>
  <c r="X860" i="5"/>
  <c r="R860" i="5"/>
  <c r="I860" i="5"/>
  <c r="H860" i="5"/>
  <c r="F860" i="5"/>
  <c r="X864" i="5"/>
  <c r="R864" i="5"/>
  <c r="J864" i="5"/>
  <c r="I864" i="5"/>
  <c r="F864" i="5"/>
  <c r="S897" i="5"/>
  <c r="X904" i="5"/>
  <c r="R904" i="5"/>
  <c r="H904" i="5"/>
  <c r="F904" i="5"/>
  <c r="I904" i="5"/>
  <c r="F906"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J993" i="5"/>
  <c r="I993" i="5"/>
  <c r="H993" i="5"/>
  <c r="X993" i="5"/>
  <c r="F993" i="5"/>
  <c r="R993" i="5"/>
  <c r="J1037" i="5"/>
  <c r="I1037" i="5"/>
  <c r="H1037" i="5"/>
  <c r="X1037" i="5"/>
  <c r="F1037" i="5"/>
  <c r="R103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R1030" i="5"/>
  <c r="J1030" i="5"/>
  <c r="I1030" i="5"/>
  <c r="H1030" i="5"/>
  <c r="F1030" i="5"/>
  <c r="X1030" i="5"/>
  <c r="J1117" i="5"/>
  <c r="I1117" i="5"/>
  <c r="H1117" i="5"/>
  <c r="X1117" i="5"/>
  <c r="F1117" i="5"/>
  <c r="R1117" i="5"/>
  <c r="R1177" i="5"/>
  <c r="J1177" i="5"/>
  <c r="I1177" i="5"/>
  <c r="H1177" i="5"/>
  <c r="F1177" i="5"/>
  <c r="X1177" i="5"/>
  <c r="F809" i="5"/>
  <c r="R809" i="5"/>
  <c r="I813" i="5"/>
  <c r="F819" i="5"/>
  <c r="H826" i="5"/>
  <c r="X826" i="5"/>
  <c r="R826" i="5"/>
  <c r="R828" i="5"/>
  <c r="I828" i="5"/>
  <c r="J831" i="5"/>
  <c r="I831" i="5"/>
  <c r="X831" i="5"/>
  <c r="X832" i="5"/>
  <c r="R832" i="5"/>
  <c r="I832" i="5"/>
  <c r="X840" i="5"/>
  <c r="R840" i="5"/>
  <c r="I840" i="5"/>
  <c r="F844" i="5"/>
  <c r="X848" i="5"/>
  <c r="R848" i="5"/>
  <c r="I848" i="5"/>
  <c r="I861" i="5"/>
  <c r="X861" i="5"/>
  <c r="H861" i="5"/>
  <c r="F861" i="5"/>
  <c r="R861" i="5"/>
  <c r="S869" i="5"/>
  <c r="I915" i="5"/>
  <c r="I925" i="5"/>
  <c r="X925" i="5"/>
  <c r="J925" i="5"/>
  <c r="H925" i="5"/>
  <c r="F925" i="5"/>
  <c r="R925" i="5"/>
  <c r="I961" i="5"/>
  <c r="H961" i="5"/>
  <c r="X961" i="5"/>
  <c r="J961" i="5"/>
  <c r="F961" i="5"/>
  <c r="R961" i="5"/>
  <c r="S1029" i="5"/>
  <c r="J1069" i="5"/>
  <c r="I1069" i="5"/>
  <c r="H1069" i="5"/>
  <c r="X1069" i="5"/>
  <c r="F1069" i="5"/>
  <c r="R1069" i="5"/>
  <c r="S1109" i="5"/>
  <c r="I816" i="5"/>
  <c r="H819" i="5"/>
  <c r="F821" i="5"/>
  <c r="X821" i="5"/>
  <c r="R821" i="5"/>
  <c r="I821" i="5"/>
  <c r="H830" i="5"/>
  <c r="X830" i="5"/>
  <c r="R830" i="5"/>
  <c r="I857" i="5"/>
  <c r="X857" i="5"/>
  <c r="R857" i="5"/>
  <c r="H857"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I949" i="5"/>
  <c r="X949" i="5"/>
  <c r="R949" i="5"/>
  <c r="J949" i="5"/>
  <c r="H949" i="5"/>
  <c r="F949" i="5"/>
  <c r="I965" i="5"/>
  <c r="H965" i="5"/>
  <c r="X965" i="5"/>
  <c r="F965" i="5"/>
  <c r="R965" i="5"/>
  <c r="J965" i="5"/>
  <c r="S969" i="5"/>
  <c r="S1061" i="5"/>
  <c r="H810" i="5"/>
  <c r="X810"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X951" i="5"/>
  <c r="R951" i="5"/>
  <c r="I951" i="5"/>
  <c r="F959" i="5"/>
  <c r="X975" i="5"/>
  <c r="R975" i="5"/>
  <c r="I975" i="5"/>
  <c r="X1014" i="5"/>
  <c r="S112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R1026" i="5"/>
  <c r="J1026" i="5"/>
  <c r="I1026" i="5"/>
  <c r="F1026" i="5"/>
  <c r="X1026" i="5"/>
  <c r="R1122" i="5"/>
  <c r="J1122" i="5"/>
  <c r="I1122" i="5"/>
  <c r="H1122" i="5"/>
  <c r="F1122" i="5"/>
  <c r="X1122" i="5"/>
  <c r="S1143" i="5"/>
  <c r="S145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J1009" i="5"/>
  <c r="I1009" i="5"/>
  <c r="H1009" i="5"/>
  <c r="X1009" i="5"/>
  <c r="R1014" i="5"/>
  <c r="J1014" i="5"/>
  <c r="I1014" i="5"/>
  <c r="H1014" i="5"/>
  <c r="F1014" i="5"/>
  <c r="J1025" i="5"/>
  <c r="I1025" i="5"/>
  <c r="H1025" i="5"/>
  <c r="X1025" i="5"/>
  <c r="J1212" i="5"/>
  <c r="I1212" i="5"/>
  <c r="R1212" i="5"/>
  <c r="H1212" i="5"/>
  <c r="X1212" i="5"/>
  <c r="F1212" i="5"/>
  <c r="J865" i="5"/>
  <c r="J881" i="5"/>
  <c r="J897" i="5"/>
  <c r="S901" i="5"/>
  <c r="J913" i="5"/>
  <c r="S917" i="5"/>
  <c r="X926" i="5"/>
  <c r="F938" i="5"/>
  <c r="F939"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J1220" i="5"/>
  <c r="I1220" i="5"/>
  <c r="H1220" i="5"/>
  <c r="F1220" i="5"/>
  <c r="X1220" i="5"/>
  <c r="R1220" i="5"/>
  <c r="H1227" i="5"/>
  <c r="J1227" i="5"/>
  <c r="I1227" i="5"/>
  <c r="F1227" i="5"/>
  <c r="X1227" i="5"/>
  <c r="R1227" i="5"/>
  <c r="J1240" i="5"/>
  <c r="I1240" i="5"/>
  <c r="F1240" i="5"/>
  <c r="X1240" i="5"/>
  <c r="R1240"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J1041" i="5"/>
  <c r="I1041" i="5"/>
  <c r="H1041" i="5"/>
  <c r="X1041" i="5"/>
  <c r="R1041" i="5"/>
  <c r="F1041" i="5"/>
  <c r="J1057" i="5"/>
  <c r="I1057" i="5"/>
  <c r="H1057" i="5"/>
  <c r="X1057" i="5"/>
  <c r="R1057" i="5"/>
  <c r="F1057" i="5"/>
  <c r="J1073" i="5"/>
  <c r="I1073" i="5"/>
  <c r="H1073" i="5"/>
  <c r="X1073" i="5"/>
  <c r="R1073" i="5"/>
  <c r="F1073" i="5"/>
  <c r="J1089" i="5"/>
  <c r="I1089" i="5"/>
  <c r="H1089" i="5"/>
  <c r="X1089" i="5"/>
  <c r="R1089" i="5"/>
  <c r="F1089" i="5"/>
  <c r="J1105" i="5"/>
  <c r="I1105" i="5"/>
  <c r="H1105" i="5"/>
  <c r="X1105" i="5"/>
  <c r="R1105" i="5"/>
  <c r="F1105" i="5"/>
  <c r="S1136" i="5"/>
  <c r="H1199" i="5"/>
  <c r="R1199" i="5"/>
  <c r="J1199" i="5"/>
  <c r="F1199" i="5"/>
  <c r="X1199" i="5"/>
  <c r="I1199" i="5"/>
  <c r="H1240" i="5"/>
  <c r="S1418" i="5"/>
  <c r="R934" i="5"/>
  <c r="I934" i="5"/>
  <c r="X935" i="5"/>
  <c r="R935" i="5"/>
  <c r="I935" i="5"/>
  <c r="J935" i="5"/>
  <c r="X948" i="5"/>
  <c r="R948" i="5"/>
  <c r="S965" i="5"/>
  <c r="R966" i="5"/>
  <c r="J966" i="5"/>
  <c r="I966" i="5"/>
  <c r="F966" i="5"/>
  <c r="I969" i="5"/>
  <c r="H969" i="5"/>
  <c r="X969" i="5"/>
  <c r="I973" i="5"/>
  <c r="H973" i="5"/>
  <c r="X973" i="5"/>
  <c r="R982" i="5"/>
  <c r="F1010" i="5"/>
  <c r="S1175" i="5"/>
  <c r="S1200" i="5"/>
  <c r="R1157" i="5"/>
  <c r="J1157" i="5"/>
  <c r="I1157" i="5"/>
  <c r="J1176" i="5"/>
  <c r="I1176" i="5"/>
  <c r="F1176" i="5"/>
  <c r="X1176" i="5"/>
  <c r="J1184" i="5"/>
  <c r="I1184" i="5"/>
  <c r="X1184" i="5"/>
  <c r="H1184" i="5"/>
  <c r="R1221" i="5"/>
  <c r="J1221" i="5"/>
  <c r="I1221" i="5"/>
  <c r="S1240" i="5"/>
  <c r="X1345" i="5"/>
  <c r="I1345" i="5"/>
  <c r="H1345" i="5"/>
  <c r="F1345" i="5"/>
  <c r="R1345" i="5"/>
  <c r="I1383" i="5"/>
  <c r="H1383" i="5"/>
  <c r="X1383" i="5"/>
  <c r="R1383" i="5"/>
  <c r="J1383" i="5"/>
  <c r="F1383" i="5"/>
  <c r="S1468" i="5"/>
  <c r="X1361" i="5"/>
  <c r="I1361" i="5"/>
  <c r="R1361" i="5"/>
  <c r="J1361" i="5"/>
  <c r="H1361" i="5"/>
  <c r="F1361" i="5"/>
  <c r="X1373" i="5"/>
  <c r="I1373" i="5"/>
  <c r="H1373" i="5"/>
  <c r="F1373" i="5"/>
  <c r="R1373" i="5"/>
  <c r="J1373" i="5"/>
  <c r="X1389" i="5"/>
  <c r="I1389" i="5"/>
  <c r="H1389" i="5"/>
  <c r="F1389" i="5"/>
  <c r="R1389" i="5"/>
  <c r="J1389" i="5"/>
  <c r="S1400"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J1139" i="5"/>
  <c r="I1139" i="5"/>
  <c r="H1139" i="5"/>
  <c r="F1139" i="5"/>
  <c r="I1148" i="5"/>
  <c r="J1148" i="5"/>
  <c r="H1148" i="5"/>
  <c r="F1148" i="5"/>
  <c r="R1149" i="5"/>
  <c r="J1149" i="5"/>
  <c r="I1149" i="5"/>
  <c r="H1155" i="5"/>
  <c r="R1155" i="5"/>
  <c r="J1155" i="5"/>
  <c r="I1155" i="5"/>
  <c r="X1155" i="5"/>
  <c r="S1158" i="5"/>
  <c r="J1160" i="5"/>
  <c r="I1160" i="5"/>
  <c r="R1160" i="5"/>
  <c r="H1160" i="5"/>
  <c r="F1160" i="5"/>
  <c r="R1185" i="5"/>
  <c r="I1185" i="5"/>
  <c r="H1185" i="5"/>
  <c r="F1185" i="5"/>
  <c r="S1187" i="5"/>
  <c r="S1194" i="5"/>
  <c r="J1200" i="5"/>
  <c r="I1200" i="5"/>
  <c r="R1200" i="5"/>
  <c r="H1200" i="5"/>
  <c r="F1200" i="5"/>
  <c r="S1208" i="5"/>
  <c r="X1217" i="5"/>
  <c r="H1219" i="5"/>
  <c r="R1219" i="5"/>
  <c r="J1219" i="5"/>
  <c r="I1219" i="5"/>
  <c r="X1219" i="5"/>
  <c r="S1222" i="5"/>
  <c r="S1413" i="5"/>
  <c r="R1537" i="5"/>
  <c r="J1537" i="5"/>
  <c r="I1537" i="5"/>
  <c r="H1537" i="5"/>
  <c r="F1537" i="5"/>
  <c r="X1537" i="5"/>
  <c r="R1545" i="5"/>
  <c r="J1545" i="5"/>
  <c r="I1545" i="5"/>
  <c r="H1545" i="5"/>
  <c r="F1545" i="5"/>
  <c r="X1545" i="5"/>
  <c r="S985" i="5"/>
  <c r="S1001" i="5"/>
  <c r="S1017" i="5"/>
  <c r="S1033" i="5"/>
  <c r="F1045" i="5"/>
  <c r="S1049" i="5"/>
  <c r="F1061" i="5"/>
  <c r="S1065" i="5"/>
  <c r="F1077" i="5"/>
  <c r="S1081" i="5"/>
  <c r="F1093" i="5"/>
  <c r="S1097" i="5"/>
  <c r="F1109" i="5"/>
  <c r="S1113" i="5"/>
  <c r="F1125"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X1192"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H1432" i="5"/>
  <c r="X1432" i="5"/>
  <c r="F1432" i="5"/>
  <c r="R1432" i="5"/>
  <c r="I1432" i="5"/>
  <c r="J1432" i="5"/>
  <c r="S1494" i="5"/>
  <c r="X1118" i="5"/>
  <c r="X1149" i="5"/>
  <c r="R1209" i="5"/>
  <c r="J1209" i="5"/>
  <c r="I1209" i="5"/>
  <c r="H1209" i="5"/>
  <c r="F1209" i="5"/>
  <c r="S1215" i="5"/>
  <c r="X1232" i="5"/>
  <c r="J1236" i="5"/>
  <c r="I1236" i="5"/>
  <c r="R1236" i="5"/>
  <c r="F1236" i="5"/>
  <c r="R1249" i="5"/>
  <c r="I1249" i="5"/>
  <c r="H1249" i="5"/>
  <c r="F1249"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X1142" i="5"/>
  <c r="R1142" i="5"/>
  <c r="J1142" i="5"/>
  <c r="I1142" i="5"/>
  <c r="X1148" i="5"/>
  <c r="R1151" i="5"/>
  <c r="J1151" i="5"/>
  <c r="I1151" i="5"/>
  <c r="F1151" i="5"/>
  <c r="S1155" i="5"/>
  <c r="S1162" i="5"/>
  <c r="J1168" i="5"/>
  <c r="I1168" i="5"/>
  <c r="R1168" i="5"/>
  <c r="H1168" i="5"/>
  <c r="F1168" i="5"/>
  <c r="S1176" i="5"/>
  <c r="H1187" i="5"/>
  <c r="R1187" i="5"/>
  <c r="J1187" i="5"/>
  <c r="I1187" i="5"/>
  <c r="X1187" i="5"/>
  <c r="S1190" i="5"/>
  <c r="J1192" i="5"/>
  <c r="I1192" i="5"/>
  <c r="R1192" i="5"/>
  <c r="H1192" i="5"/>
  <c r="F1192" i="5"/>
  <c r="R1217" i="5"/>
  <c r="I1217" i="5"/>
  <c r="H1217" i="5"/>
  <c r="F1217" i="5"/>
  <c r="S1219" i="5"/>
  <c r="S1226" i="5"/>
  <c r="S1247" i="5"/>
  <c r="X1337" i="5"/>
  <c r="I1337" i="5"/>
  <c r="H1337" i="5"/>
  <c r="F1337" i="5"/>
  <c r="X1353" i="5"/>
  <c r="I1353" i="5"/>
  <c r="F1353" i="5"/>
  <c r="S1357" i="5"/>
  <c r="I1363" i="5"/>
  <c r="H1363" i="5"/>
  <c r="X1363" i="5"/>
  <c r="F1363" i="5"/>
  <c r="S1387" i="5"/>
  <c r="X1393" i="5"/>
  <c r="I1393" i="5"/>
  <c r="R1393" i="5"/>
  <c r="J1393" i="5"/>
  <c r="H1393" i="5"/>
  <c r="R1396" i="5"/>
  <c r="J1396" i="5"/>
  <c r="X1396" i="5"/>
  <c r="S1402" i="5"/>
  <c r="H1424" i="5"/>
  <c r="X1424" i="5"/>
  <c r="F1424" i="5"/>
  <c r="R1424" i="5"/>
  <c r="I1424" i="5"/>
  <c r="J1478" i="5"/>
  <c r="I1478" i="5"/>
  <c r="F1478" i="5"/>
  <c r="X1478" i="5"/>
  <c r="R1478" i="5"/>
  <c r="X1518" i="5"/>
  <c r="J1518" i="5"/>
  <c r="I1518" i="5"/>
  <c r="H1518" i="5"/>
  <c r="S1520" i="5"/>
  <c r="R1541" i="5"/>
  <c r="J1541" i="5"/>
  <c r="I1541" i="5"/>
  <c r="H1541" i="5"/>
  <c r="F1541"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R1136" i="5"/>
  <c r="R1143" i="5"/>
  <c r="I1147" i="5"/>
  <c r="R1152" i="5"/>
  <c r="J1161" i="5"/>
  <c r="H1169" i="5"/>
  <c r="F1182" i="5"/>
  <c r="X1182" i="5"/>
  <c r="I1186" i="5"/>
  <c r="H1201" i="5"/>
  <c r="F1214" i="5"/>
  <c r="X1214" i="5"/>
  <c r="I1218" i="5"/>
  <c r="J1225" i="5"/>
  <c r="F1241" i="5"/>
  <c r="F1246" i="5"/>
  <c r="X1246" i="5"/>
  <c r="I1250" i="5"/>
  <c r="H1257" i="5"/>
  <c r="H1261" i="5"/>
  <c r="H1265" i="5"/>
  <c r="H1269" i="5"/>
  <c r="H1273" i="5"/>
  <c r="H1277" i="5"/>
  <c r="H1281" i="5"/>
  <c r="H1293" i="5"/>
  <c r="H1301" i="5"/>
  <c r="H1305" i="5"/>
  <c r="H1309" i="5"/>
  <c r="H1321" i="5"/>
  <c r="H1333" i="5"/>
  <c r="R1336" i="5"/>
  <c r="J1336" i="5"/>
  <c r="I1336" i="5"/>
  <c r="S1377" i="5"/>
  <c r="I1387" i="5"/>
  <c r="H1387" i="5"/>
  <c r="X1387" i="5"/>
  <c r="R1387" i="5"/>
  <c r="F1396" i="5"/>
  <c r="I1408" i="5"/>
  <c r="I1410" i="5"/>
  <c r="J1410" i="5"/>
  <c r="H1410" i="5"/>
  <c r="X1410" i="5"/>
  <c r="F1410" i="5"/>
  <c r="J1458" i="5"/>
  <c r="I1458" i="5"/>
  <c r="R1458" i="5"/>
  <c r="H1458" i="5"/>
  <c r="X1458" i="5"/>
  <c r="F1458" i="5"/>
  <c r="J1469" i="5"/>
  <c r="H1469" i="5"/>
  <c r="X1469" i="5"/>
  <c r="R146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H1182" i="5"/>
  <c r="S1184" i="5"/>
  <c r="S1191" i="5"/>
  <c r="S1198" i="5"/>
  <c r="J1201" i="5"/>
  <c r="H1214" i="5"/>
  <c r="S1216" i="5"/>
  <c r="S1223" i="5"/>
  <c r="S1230" i="5"/>
  <c r="H1241" i="5"/>
  <c r="H1246" i="5"/>
  <c r="S1248" i="5"/>
  <c r="R1344" i="5"/>
  <c r="J1344" i="5"/>
  <c r="I1344" i="5"/>
  <c r="I1355" i="5"/>
  <c r="H1355" i="5"/>
  <c r="X1355" i="5"/>
  <c r="R1355" i="5"/>
  <c r="R1364" i="5"/>
  <c r="J1364" i="5"/>
  <c r="X1364" i="5"/>
  <c r="S1367" i="5"/>
  <c r="X1369" i="5"/>
  <c r="I1369" i="5"/>
  <c r="F1369" i="5"/>
  <c r="S1373" i="5"/>
  <c r="I1379" i="5"/>
  <c r="H1379" i="5"/>
  <c r="X1379" i="5"/>
  <c r="F1379" i="5"/>
  <c r="J1395" i="5"/>
  <c r="I1396" i="5"/>
  <c r="S1436" i="5"/>
  <c r="F1442" i="5"/>
  <c r="J1446" i="5"/>
  <c r="I1446" i="5"/>
  <c r="F1446" i="5"/>
  <c r="X1446" i="5"/>
  <c r="R1446" i="5"/>
  <c r="F1459" i="5"/>
  <c r="R1459" i="5"/>
  <c r="X1459" i="5"/>
  <c r="J1459" i="5"/>
  <c r="I1459" i="5"/>
  <c r="H1459" i="5"/>
  <c r="R1529" i="5"/>
  <c r="J1529" i="5"/>
  <c r="H1529" i="5"/>
  <c r="I1529" i="5"/>
  <c r="X1529" i="5"/>
  <c r="J1535" i="5"/>
  <c r="S1549" i="5"/>
  <c r="S1138" i="5"/>
  <c r="S1140" i="5"/>
  <c r="S1147" i="5"/>
  <c r="S1154" i="5"/>
  <c r="F1178" i="5"/>
  <c r="X1178" i="5"/>
  <c r="F1210" i="5"/>
  <c r="X1210" i="5"/>
  <c r="I1241" i="5"/>
  <c r="F1242" i="5"/>
  <c r="X1242" i="5"/>
  <c r="X1357" i="5"/>
  <c r="I1357" i="5"/>
  <c r="H1357" i="5"/>
  <c r="F1357" i="5"/>
  <c r="I1367" i="5"/>
  <c r="H1367" i="5"/>
  <c r="X1367" i="5"/>
  <c r="R1367" i="5"/>
  <c r="J1367" i="5"/>
  <c r="S1393" i="5"/>
  <c r="S1399" i="5"/>
  <c r="H1408" i="5"/>
  <c r="X1408" i="5"/>
  <c r="F1408" i="5"/>
  <c r="H1416" i="5"/>
  <c r="X1416" i="5"/>
  <c r="F1416" i="5"/>
  <c r="R1416" i="5"/>
  <c r="J1416" i="5"/>
  <c r="I1416" i="5"/>
  <c r="I1418" i="5"/>
  <c r="J1418" i="5"/>
  <c r="H1418" i="5"/>
  <c r="X1418" i="5"/>
  <c r="R1418" i="5"/>
  <c r="F1418" i="5"/>
  <c r="S1428" i="5"/>
  <c r="J1462" i="5"/>
  <c r="I1462" i="5"/>
  <c r="R1462" i="5"/>
  <c r="F1462" i="5"/>
  <c r="X1462" i="5"/>
  <c r="S1473" i="5"/>
  <c r="J1474" i="5"/>
  <c r="I1474" i="5"/>
  <c r="X1474" i="5"/>
  <c r="R1474" i="5"/>
  <c r="H1474" i="5"/>
  <c r="F1474" i="5"/>
  <c r="F1483" i="5"/>
  <c r="R1483" i="5"/>
  <c r="I1483" i="5"/>
  <c r="H1483" i="5"/>
  <c r="J1483" i="5"/>
  <c r="X1542" i="5"/>
  <c r="R1542" i="5"/>
  <c r="J1542" i="5"/>
  <c r="I1542" i="5"/>
  <c r="H1542" i="5"/>
  <c r="F1542" i="5"/>
  <c r="S1642" i="5"/>
  <c r="F1136" i="5"/>
  <c r="F1152" i="5"/>
  <c r="S1160" i="5"/>
  <c r="F1161" i="5"/>
  <c r="I1165" i="5"/>
  <c r="F1166" i="5"/>
  <c r="X1166" i="5"/>
  <c r="S1174" i="5"/>
  <c r="J1182" i="5"/>
  <c r="H1190" i="5"/>
  <c r="S1192" i="5"/>
  <c r="I1197" i="5"/>
  <c r="F1198" i="5"/>
  <c r="S1206" i="5"/>
  <c r="J1214" i="5"/>
  <c r="S1224" i="5"/>
  <c r="F1225" i="5"/>
  <c r="I1229" i="5"/>
  <c r="F1230" i="5"/>
  <c r="X1230" i="5"/>
  <c r="S1238" i="5"/>
  <c r="J1241" i="5"/>
  <c r="J1246" i="5"/>
  <c r="F1336" i="5"/>
  <c r="J1337" i="5"/>
  <c r="X1341" i="5"/>
  <c r="I1341" i="5"/>
  <c r="R1341" i="5"/>
  <c r="I1352" i="5"/>
  <c r="H1353" i="5"/>
  <c r="J1363" i="5"/>
  <c r="H1364" i="5"/>
  <c r="S1371" i="5"/>
  <c r="X1377" i="5"/>
  <c r="I1377" i="5"/>
  <c r="R1377" i="5"/>
  <c r="J1377" i="5"/>
  <c r="H1377" i="5"/>
  <c r="H1412" i="5"/>
  <c r="X1412" i="5"/>
  <c r="R1412" i="5"/>
  <c r="I1412" i="5"/>
  <c r="F1412" i="5"/>
  <c r="S1420" i="5"/>
  <c r="S1434" i="5"/>
  <c r="X1483" i="5"/>
  <c r="X1498" i="5"/>
  <c r="J1498" i="5"/>
  <c r="I1498" i="5"/>
  <c r="R1498" i="5"/>
  <c r="H1498" i="5"/>
  <c r="R1509" i="5"/>
  <c r="J1509" i="5"/>
  <c r="H1509" i="5"/>
  <c r="X1509" i="5"/>
  <c r="F1509" i="5"/>
  <c r="S1532" i="5"/>
  <c r="X1541" i="5"/>
  <c r="S1142" i="5"/>
  <c r="F1186" i="5"/>
  <c r="X1186" i="5"/>
  <c r="F1218" i="5"/>
  <c r="X1218" i="5"/>
  <c r="F1250" i="5"/>
  <c r="X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S1361" i="5"/>
  <c r="R1363" i="5"/>
  <c r="I1371" i="5"/>
  <c r="H1371" i="5"/>
  <c r="X1371" i="5"/>
  <c r="R1371" i="5"/>
  <c r="R1380" i="5"/>
  <c r="J1380" i="5"/>
  <c r="X1380" i="5"/>
  <c r="S1389" i="5"/>
  <c r="F1393" i="5"/>
  <c r="I1395" i="5"/>
  <c r="H1395" i="5"/>
  <c r="X1395" i="5"/>
  <c r="F1395" i="5"/>
  <c r="S1426" i="5"/>
  <c r="S1441" i="5"/>
  <c r="J1442" i="5"/>
  <c r="I1442" i="5"/>
  <c r="X1442" i="5"/>
  <c r="R1442" i="5"/>
  <c r="H1442" i="5"/>
  <c r="S1452" i="5"/>
  <c r="J1453" i="5"/>
  <c r="H1453" i="5"/>
  <c r="R1453" i="5"/>
  <c r="X1453" i="5"/>
  <c r="F1453" i="5"/>
  <c r="R1481" i="5"/>
  <c r="J1481" i="5"/>
  <c r="H1481" i="5"/>
  <c r="I1481" i="5"/>
  <c r="F1481" i="5"/>
  <c r="X1481" i="5"/>
  <c r="R1493" i="5"/>
  <c r="J1493" i="5"/>
  <c r="H1493" i="5"/>
  <c r="X1493" i="5"/>
  <c r="I1493" i="5"/>
  <c r="F1493" i="5"/>
  <c r="S1500" i="5"/>
  <c r="S1504" i="5"/>
  <c r="S1506" i="5"/>
  <c r="F1515" i="5"/>
  <c r="R1515" i="5"/>
  <c r="I1515" i="5"/>
  <c r="H1515" i="5"/>
  <c r="F1518" i="5"/>
  <c r="X1530" i="5"/>
  <c r="J1530" i="5"/>
  <c r="I1530" i="5"/>
  <c r="R1530" i="5"/>
  <c r="H1530" i="5"/>
  <c r="F1530" i="5"/>
  <c r="S1634" i="5"/>
  <c r="S1412" i="5"/>
  <c r="S1458" i="5"/>
  <c r="F1463" i="5"/>
  <c r="R1463" i="5"/>
  <c r="H1463" i="5"/>
  <c r="S1472" i="5"/>
  <c r="F1475" i="5"/>
  <c r="R1475" i="5"/>
  <c r="J1475" i="5"/>
  <c r="X1475" i="5"/>
  <c r="S1510" i="5"/>
  <c r="S1522" i="5"/>
  <c r="X1549" i="5"/>
  <c r="J1549" i="5"/>
  <c r="I1549" i="5"/>
  <c r="H1549" i="5"/>
  <c r="F1549" i="5"/>
  <c r="R1549" i="5"/>
  <c r="J1756" i="5"/>
  <c r="I1756" i="5"/>
  <c r="H1756" i="5"/>
  <c r="X1756" i="5"/>
  <c r="R1756" i="5"/>
  <c r="F1756" i="5"/>
  <c r="S1353" i="5"/>
  <c r="S1369" i="5"/>
  <c r="S1385" i="5"/>
  <c r="S1424" i="5"/>
  <c r="S1432" i="5"/>
  <c r="S1440" i="5"/>
  <c r="F1443" i="5"/>
  <c r="R1443" i="5"/>
  <c r="J1443" i="5"/>
  <c r="X1443" i="5"/>
  <c r="S1453" i="5"/>
  <c r="S1462" i="5"/>
  <c r="X1463" i="5"/>
  <c r="S1474" i="5"/>
  <c r="H1475" i="5"/>
  <c r="F1479" i="5"/>
  <c r="R1479" i="5"/>
  <c r="H1479" i="5"/>
  <c r="F1482" i="5"/>
  <c r="X1486" i="5"/>
  <c r="J1486" i="5"/>
  <c r="I1486" i="5"/>
  <c r="H1486"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X1365" i="5"/>
  <c r="I1365" i="5"/>
  <c r="X1397" i="5"/>
  <c r="I1397" i="5"/>
  <c r="I1402" i="5"/>
  <c r="J1402" i="5"/>
  <c r="H1402" i="5"/>
  <c r="X1402" i="5"/>
  <c r="S1408" i="5"/>
  <c r="S1442" i="5"/>
  <c r="F1447" i="5"/>
  <c r="R1447" i="5"/>
  <c r="H1447" i="5"/>
  <c r="I1463" i="5"/>
  <c r="S1469" i="5"/>
  <c r="I1475" i="5"/>
  <c r="S1478" i="5"/>
  <c r="S1490" i="5"/>
  <c r="I1512" i="5"/>
  <c r="H1512" i="5"/>
  <c r="F1512" i="5"/>
  <c r="X1512" i="5"/>
  <c r="R1512" i="5"/>
  <c r="J1512" i="5"/>
  <c r="R1525" i="5"/>
  <c r="J1525" i="5"/>
  <c r="H1525" i="5"/>
  <c r="X1525" i="5"/>
  <c r="X1534" i="5"/>
  <c r="J1534" i="5"/>
  <c r="I1534" i="5"/>
  <c r="H1534" i="5"/>
  <c r="S1553" i="5"/>
  <c r="S1706" i="5"/>
  <c r="R1830" i="5"/>
  <c r="I1830" i="5"/>
  <c r="J1830" i="5"/>
  <c r="H1830" i="5"/>
  <c r="F1830" i="5"/>
  <c r="X1830" i="5"/>
  <c r="S1349" i="5"/>
  <c r="S1365" i="5"/>
  <c r="S1381" i="5"/>
  <c r="S1397" i="5"/>
  <c r="S1404" i="5"/>
  <c r="S1446" i="5"/>
  <c r="S1457" i="5"/>
  <c r="J1463" i="5"/>
  <c r="X1482" i="5"/>
  <c r="J1482" i="5"/>
  <c r="I1482" i="5"/>
  <c r="R1482" i="5"/>
  <c r="H1482" i="5"/>
  <c r="F1487" i="5"/>
  <c r="R1487" i="5"/>
  <c r="H1487" i="5"/>
  <c r="X1487" i="5"/>
  <c r="J1526" i="5"/>
  <c r="S1526" i="5"/>
  <c r="S1555" i="5"/>
  <c r="S1559" i="5"/>
  <c r="S1563" i="5"/>
  <c r="S1567" i="5"/>
  <c r="S1571" i="5"/>
  <c r="S1575" i="5"/>
  <c r="S1579" i="5"/>
  <c r="S1583" i="5"/>
  <c r="S1587" i="5"/>
  <c r="S1591" i="5"/>
  <c r="S1595" i="5"/>
  <c r="S1599" i="5"/>
  <c r="S1603" i="5"/>
  <c r="S1607" i="5"/>
  <c r="S1611" i="5"/>
  <c r="S1615" i="5"/>
  <c r="F1423" i="5"/>
  <c r="R1423" i="5"/>
  <c r="F1431" i="5"/>
  <c r="R1431" i="5"/>
  <c r="F1439" i="5"/>
  <c r="R1439" i="5"/>
  <c r="J1449" i="5"/>
  <c r="H1449" i="5"/>
  <c r="H1452" i="5"/>
  <c r="F1452" i="5"/>
  <c r="X1452" i="5"/>
  <c r="J1454" i="5"/>
  <c r="I1454" i="5"/>
  <c r="S1482" i="5"/>
  <c r="X1490" i="5"/>
  <c r="J1490" i="5"/>
  <c r="I1490" i="5"/>
  <c r="I1504" i="5"/>
  <c r="H1504" i="5"/>
  <c r="F1504" i="5"/>
  <c r="X1504" i="5"/>
  <c r="F1507" i="5"/>
  <c r="R1507" i="5"/>
  <c r="S1514" i="5"/>
  <c r="X1522" i="5"/>
  <c r="J1522" i="5"/>
  <c r="I1522" i="5"/>
  <c r="S1626" i="5"/>
  <c r="S1698" i="5"/>
  <c r="S2470" i="5"/>
  <c r="J1406" i="5"/>
  <c r="J1414" i="5"/>
  <c r="J1422" i="5"/>
  <c r="X1423" i="5"/>
  <c r="J1430" i="5"/>
  <c r="X1431" i="5"/>
  <c r="X1439" i="5"/>
  <c r="H1448" i="5"/>
  <c r="F1448" i="5"/>
  <c r="X1448" i="5"/>
  <c r="J1450" i="5"/>
  <c r="I1450" i="5"/>
  <c r="F1467" i="5"/>
  <c r="R1467" i="5"/>
  <c r="H1480" i="5"/>
  <c r="F1480" i="5"/>
  <c r="X1480" i="5"/>
  <c r="S1486" i="5"/>
  <c r="X1507" i="5"/>
  <c r="F1511" i="5"/>
  <c r="R1511" i="5"/>
  <c r="S1518" i="5"/>
  <c r="X1538" i="5"/>
  <c r="R1538" i="5"/>
  <c r="J1538" i="5"/>
  <c r="I1538" i="5"/>
  <c r="X1640" i="5"/>
  <c r="R1640" i="5"/>
  <c r="J1640" i="5"/>
  <c r="I1640" i="5"/>
  <c r="H1640" i="5"/>
  <c r="F1640" i="5"/>
  <c r="X1648" i="5"/>
  <c r="R1648" i="5"/>
  <c r="J1648" i="5"/>
  <c r="I1648" i="5"/>
  <c r="H1648" i="5"/>
  <c r="F1648" i="5"/>
  <c r="S1666" i="5"/>
  <c r="S1674" i="5"/>
  <c r="X1751" i="5"/>
  <c r="R1751" i="5"/>
  <c r="J1751" i="5"/>
  <c r="I1751" i="5"/>
  <c r="H1751" i="5"/>
  <c r="F1751" i="5"/>
  <c r="F1411" i="5"/>
  <c r="R1411" i="5"/>
  <c r="F1419" i="5"/>
  <c r="R1419" i="5"/>
  <c r="I1423" i="5"/>
  <c r="F1427" i="5"/>
  <c r="R1427" i="5"/>
  <c r="I1431" i="5"/>
  <c r="F1435" i="5"/>
  <c r="R1435" i="5"/>
  <c r="I1439" i="5"/>
  <c r="I1449" i="5"/>
  <c r="R1452" i="5"/>
  <c r="F1455" i="5"/>
  <c r="R1455" i="5"/>
  <c r="J1465" i="5"/>
  <c r="H1465" i="5"/>
  <c r="H1468" i="5"/>
  <c r="F1468" i="5"/>
  <c r="X1468" i="5"/>
  <c r="J1470" i="5"/>
  <c r="I1470" i="5"/>
  <c r="I1488" i="5"/>
  <c r="H1488" i="5"/>
  <c r="F1488" i="5"/>
  <c r="X1488" i="5"/>
  <c r="F1490" i="5"/>
  <c r="F1491" i="5"/>
  <c r="R1491" i="5"/>
  <c r="S1498" i="5"/>
  <c r="X1506" i="5"/>
  <c r="J1506" i="5"/>
  <c r="I1506" i="5"/>
  <c r="J1507" i="5"/>
  <c r="I1520" i="5"/>
  <c r="H1520" i="5"/>
  <c r="F1520" i="5"/>
  <c r="X1520" i="5"/>
  <c r="F1522" i="5"/>
  <c r="F1523" i="5"/>
  <c r="R1523" i="5"/>
  <c r="S153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X1406" i="5"/>
  <c r="X1411" i="5"/>
  <c r="X1414" i="5"/>
  <c r="X1419" i="5"/>
  <c r="X1422" i="5"/>
  <c r="J1423" i="5"/>
  <c r="X1427" i="5"/>
  <c r="X1430" i="5"/>
  <c r="J1431" i="5"/>
  <c r="X1435" i="5"/>
  <c r="J1439" i="5"/>
  <c r="R1448" i="5"/>
  <c r="R1449" i="5"/>
  <c r="F1451" i="5"/>
  <c r="R1451" i="5"/>
  <c r="H1454" i="5"/>
  <c r="X1455" i="5"/>
  <c r="J1466" i="5"/>
  <c r="I1466" i="5"/>
  <c r="I1467" i="5"/>
  <c r="R1480" i="5"/>
  <c r="X1491" i="5"/>
  <c r="I1492" i="5"/>
  <c r="H1492" i="5"/>
  <c r="F1492" i="5"/>
  <c r="X1492" i="5"/>
  <c r="F1495" i="5"/>
  <c r="R1495" i="5"/>
  <c r="S1502" i="5"/>
  <c r="S1508" i="5"/>
  <c r="J1511" i="5"/>
  <c r="X1523" i="5"/>
  <c r="I1524" i="5"/>
  <c r="H1524" i="5"/>
  <c r="F1524" i="5"/>
  <c r="X1524" i="5"/>
  <c r="F1527" i="5"/>
  <c r="R1527" i="5"/>
  <c r="S1534" i="5"/>
  <c r="F1538" i="5"/>
  <c r="F1539" i="5"/>
  <c r="X1539" i="5"/>
  <c r="R1539" i="5"/>
  <c r="S1544" i="5"/>
  <c r="S1638" i="5"/>
  <c r="S1670" i="5"/>
  <c r="X1676" i="5"/>
  <c r="R1676" i="5"/>
  <c r="J1676" i="5"/>
  <c r="I1676" i="5"/>
  <c r="H1676" i="5"/>
  <c r="S1702" i="5"/>
  <c r="R1741" i="5"/>
  <c r="J1741" i="5"/>
  <c r="I1741" i="5"/>
  <c r="H1741" i="5"/>
  <c r="F1741" i="5"/>
  <c r="J1768" i="5"/>
  <c r="I1768" i="5"/>
  <c r="H1768" i="5"/>
  <c r="X1768" i="5"/>
  <c r="F1768" i="5"/>
  <c r="R1773" i="5"/>
  <c r="J1773" i="5"/>
  <c r="I1773" i="5"/>
  <c r="H1773" i="5"/>
  <c r="F1773" i="5"/>
  <c r="X1773" i="5"/>
  <c r="S1869" i="5"/>
  <c r="R1546" i="5"/>
  <c r="S1551" i="5"/>
  <c r="F1557" i="5"/>
  <c r="F1561" i="5"/>
  <c r="F1565" i="5"/>
  <c r="F1569" i="5"/>
  <c r="F1573" i="5"/>
  <c r="F1581" i="5"/>
  <c r="F1585" i="5"/>
  <c r="F1589" i="5"/>
  <c r="F1593" i="5"/>
  <c r="F1597" i="5"/>
  <c r="F1601" i="5"/>
  <c r="F1605" i="5"/>
  <c r="F1613" i="5"/>
  <c r="F1617" i="5"/>
  <c r="F1621" i="5"/>
  <c r="S1627" i="5"/>
  <c r="F1636" i="5"/>
  <c r="S1646" i="5"/>
  <c r="J1652" i="5"/>
  <c r="S1678" i="5"/>
  <c r="S1710" i="5"/>
  <c r="H1553" i="5"/>
  <c r="R1628" i="5"/>
  <c r="J1628" i="5"/>
  <c r="I1628" i="5"/>
  <c r="H1628" i="5"/>
  <c r="S1650" i="5"/>
  <c r="X1656" i="5"/>
  <c r="R1656" i="5"/>
  <c r="J1656" i="5"/>
  <c r="I1656" i="5"/>
  <c r="H1656" i="5"/>
  <c r="S1682" i="5"/>
  <c r="F1704" i="5"/>
  <c r="S1714" i="5"/>
  <c r="X1720" i="5"/>
  <c r="R1720" i="5"/>
  <c r="J1720" i="5"/>
  <c r="I1720" i="5"/>
  <c r="H1720" i="5"/>
  <c r="R1749" i="5"/>
  <c r="I1749" i="5"/>
  <c r="X1749" i="5"/>
  <c r="J1749" i="5"/>
  <c r="S1547" i="5"/>
  <c r="I1553" i="5"/>
  <c r="H1557" i="5"/>
  <c r="H1561" i="5"/>
  <c r="H1565" i="5"/>
  <c r="H1569" i="5"/>
  <c r="H1573" i="5"/>
  <c r="H1581" i="5"/>
  <c r="H1585" i="5"/>
  <c r="H1589" i="5"/>
  <c r="H1597" i="5"/>
  <c r="H1601" i="5"/>
  <c r="H1605" i="5"/>
  <c r="H1609" i="5"/>
  <c r="H1613" i="5"/>
  <c r="H1617" i="5"/>
  <c r="H1621" i="5"/>
  <c r="S1654" i="5"/>
  <c r="F1676" i="5"/>
  <c r="S1686" i="5"/>
  <c r="X1692" i="5"/>
  <c r="R1692" i="5"/>
  <c r="J1692" i="5"/>
  <c r="I1692" i="5"/>
  <c r="H1692" i="5"/>
  <c r="S1718" i="5"/>
  <c r="F1749" i="5"/>
  <c r="X1808" i="5"/>
  <c r="R1808" i="5"/>
  <c r="J1808" i="5"/>
  <c r="I1808" i="5"/>
  <c r="H1808" i="5"/>
  <c r="F1808" i="5"/>
  <c r="I1551" i="5"/>
  <c r="H1551" i="5"/>
  <c r="F1551" i="5"/>
  <c r="S1619" i="5"/>
  <c r="S1623" i="5"/>
  <c r="X1632" i="5"/>
  <c r="R1632" i="5"/>
  <c r="J1632" i="5"/>
  <c r="I1632" i="5"/>
  <c r="H1632" i="5"/>
  <c r="S1658" i="5"/>
  <c r="X1664" i="5"/>
  <c r="S1690" i="5"/>
  <c r="S1722" i="5"/>
  <c r="X1728" i="5"/>
  <c r="R1728" i="5"/>
  <c r="J1728" i="5"/>
  <c r="I1728" i="5"/>
  <c r="H1728" i="5"/>
  <c r="X1741" i="5"/>
  <c r="S1744" i="5"/>
  <c r="H1749" i="5"/>
  <c r="S1910"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S1630" i="5"/>
  <c r="X1636" i="5"/>
  <c r="R1636" i="5"/>
  <c r="J1636" i="5"/>
  <c r="I1636" i="5"/>
  <c r="H1636" i="5"/>
  <c r="S1662" i="5"/>
  <c r="S1694"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S1730" i="5"/>
  <c r="S1873" i="5"/>
  <c r="S1878" i="5"/>
  <c r="J1625" i="5"/>
  <c r="J1629" i="5"/>
  <c r="J1637" i="5"/>
  <c r="J1649" i="5"/>
  <c r="J1661" i="5"/>
  <c r="J1677" i="5"/>
  <c r="J1681" i="5"/>
  <c r="J1685" i="5"/>
  <c r="J1689" i="5"/>
  <c r="J1701" i="5"/>
  <c r="J1705" i="5"/>
  <c r="J1709" i="5"/>
  <c r="J1713" i="5"/>
  <c r="J1717" i="5"/>
  <c r="J1721" i="5"/>
  <c r="J1729" i="5"/>
  <c r="H1732" i="5"/>
  <c r="I1752" i="5"/>
  <c r="X1752"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R1875" i="5"/>
  <c r="H1875" i="5"/>
  <c r="J1875" i="5"/>
  <c r="I1875" i="5"/>
  <c r="F1875" i="5"/>
  <c r="X1875"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F1758" i="5"/>
  <c r="X1758" i="5"/>
  <c r="R1758" i="5"/>
  <c r="I1758" i="5"/>
  <c r="F1765" i="5"/>
  <c r="J1774" i="5"/>
  <c r="R1813" i="5"/>
  <c r="J1813" i="5"/>
  <c r="I1813" i="5"/>
  <c r="H1813" i="5"/>
  <c r="X1827" i="5"/>
  <c r="R1827" i="5"/>
  <c r="J1827" i="5"/>
  <c r="I1827" i="5"/>
  <c r="H1827" i="5"/>
  <c r="X1828" i="5"/>
  <c r="J1828" i="5"/>
  <c r="I1828" i="5"/>
  <c r="H1828" i="5"/>
  <c r="F1828" i="5"/>
  <c r="X1871" i="5"/>
  <c r="R1871" i="5"/>
  <c r="J1871" i="5"/>
  <c r="I1871" i="5"/>
  <c r="H1871" i="5"/>
  <c r="F1871" i="5"/>
  <c r="R1899" i="5"/>
  <c r="H1899" i="5"/>
  <c r="J1899" i="5"/>
  <c r="I1899" i="5"/>
  <c r="F1899" i="5"/>
  <c r="X1899" i="5"/>
  <c r="S1902" i="5"/>
  <c r="S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R1753" i="5"/>
  <c r="I1753" i="5"/>
  <c r="F1764" i="5"/>
  <c r="X1777" i="5"/>
  <c r="H1778" i="5"/>
  <c r="X1781" i="5"/>
  <c r="H1782" i="5"/>
  <c r="X1785" i="5"/>
  <c r="X1789" i="5"/>
  <c r="H1790" i="5"/>
  <c r="X1793" i="5"/>
  <c r="H1794" i="5"/>
  <c r="X1797" i="5"/>
  <c r="H1798" i="5"/>
  <c r="H1802" i="5"/>
  <c r="X1805" i="5"/>
  <c r="H1806" i="5"/>
  <c r="F1827" i="5"/>
  <c r="R1828" i="5"/>
  <c r="S1886" i="5"/>
  <c r="S1738" i="5"/>
  <c r="S1746" i="5"/>
  <c r="F1752" i="5"/>
  <c r="H1758" i="5"/>
  <c r="S1820" i="5"/>
  <c r="X1823" i="5"/>
  <c r="R1823" i="5"/>
  <c r="J1823" i="5"/>
  <c r="I1823" i="5"/>
  <c r="H1823" i="5"/>
  <c r="F1823" i="5"/>
  <c r="R1883" i="5"/>
  <c r="H1883" i="5"/>
  <c r="J1883" i="5"/>
  <c r="I1883" i="5"/>
  <c r="F1883" i="5"/>
  <c r="X1883" i="5"/>
  <c r="F1762" i="5"/>
  <c r="X1762" i="5"/>
  <c r="R1762" i="5"/>
  <c r="I1762" i="5"/>
  <c r="R1765" i="5"/>
  <c r="J1765" i="5"/>
  <c r="I1765" i="5"/>
  <c r="R1818" i="5"/>
  <c r="I1818" i="5"/>
  <c r="J1818" i="5"/>
  <c r="H1818" i="5"/>
  <c r="F1818" i="5"/>
  <c r="X1818" i="5"/>
  <c r="S1844" i="5"/>
  <c r="S1848" i="5"/>
  <c r="S1852" i="5"/>
  <c r="R1911" i="5"/>
  <c r="J1911" i="5"/>
  <c r="H1911" i="5"/>
  <c r="I1911" i="5"/>
  <c r="F1911" i="5"/>
  <c r="X1911" i="5"/>
  <c r="R1943" i="5"/>
  <c r="J1943" i="5"/>
  <c r="I1943" i="5"/>
  <c r="H1943" i="5"/>
  <c r="F1943" i="5"/>
  <c r="X1943" i="5"/>
  <c r="S1734" i="5"/>
  <c r="S1736" i="5"/>
  <c r="J1764" i="5"/>
  <c r="I1764" i="5"/>
  <c r="H1764" i="5"/>
  <c r="X1764"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X1815" i="5"/>
  <c r="R1815" i="5"/>
  <c r="J1815" i="5"/>
  <c r="I1815" i="5"/>
  <c r="H1815" i="5"/>
  <c r="X1820" i="5"/>
  <c r="R1820" i="5"/>
  <c r="J1820" i="5"/>
  <c r="I1820" i="5"/>
  <c r="H1820" i="5"/>
  <c r="F1820" i="5"/>
  <c r="S1845" i="5"/>
  <c r="S1849" i="5"/>
  <c r="S1894" i="5"/>
  <c r="S1812" i="5"/>
  <c r="S1816" i="5"/>
  <c r="J1824" i="5"/>
  <c r="R1836" i="5"/>
  <c r="X1863" i="5"/>
  <c r="R1863" i="5"/>
  <c r="J1863" i="5"/>
  <c r="I1863" i="5"/>
  <c r="H1863" i="5"/>
  <c r="S1865" i="5"/>
  <c r="R1907" i="5"/>
  <c r="H1907" i="5"/>
  <c r="J1907" i="5"/>
  <c r="I1907" i="5"/>
  <c r="F1907" i="5"/>
  <c r="X1907" i="5"/>
  <c r="R1923" i="5"/>
  <c r="J1923" i="5"/>
  <c r="H1923" i="5"/>
  <c r="I1923" i="5"/>
  <c r="F1923" i="5"/>
  <c r="X1923" i="5"/>
  <c r="S1957" i="5"/>
  <c r="X2007" i="5"/>
  <c r="R2007" i="5"/>
  <c r="J2007" i="5"/>
  <c r="I2007" i="5"/>
  <c r="H2007" i="5"/>
  <c r="F2007" i="5"/>
  <c r="S2138" i="5"/>
  <c r="S1840" i="5"/>
  <c r="R1842" i="5"/>
  <c r="S1857" i="5"/>
  <c r="S1861" i="5"/>
  <c r="S1922" i="5"/>
  <c r="S1950" i="5"/>
  <c r="S2009" i="5"/>
  <c r="R2104" i="5"/>
  <c r="J2104" i="5"/>
  <c r="I2104" i="5"/>
  <c r="H2104" i="5"/>
  <c r="F2104" i="5"/>
  <c r="X2104" i="5"/>
  <c r="F2138" i="5"/>
  <c r="X2138" i="5"/>
  <c r="R2138" i="5"/>
  <c r="J2138" i="5"/>
  <c r="I2138" i="5"/>
  <c r="H2138" i="5"/>
  <c r="S1809" i="5"/>
  <c r="S1817" i="5"/>
  <c r="S1824" i="5"/>
  <c r="S1836" i="5"/>
  <c r="X1944" i="5"/>
  <c r="R1944" i="5"/>
  <c r="J1944" i="5"/>
  <c r="I1944" i="5"/>
  <c r="H1944" i="5"/>
  <c r="F1944" i="5"/>
  <c r="X1995" i="5"/>
  <c r="R1995" i="5"/>
  <c r="J1995" i="5"/>
  <c r="I1995" i="5"/>
  <c r="H1995" i="5"/>
  <c r="F1995" i="5"/>
  <c r="S2021" i="5"/>
  <c r="R2084" i="5"/>
  <c r="J2084" i="5"/>
  <c r="I2084" i="5"/>
  <c r="H2084" i="5"/>
  <c r="F2084" i="5"/>
  <c r="X2084" i="5"/>
  <c r="F1816" i="5"/>
  <c r="X1836" i="5"/>
  <c r="X1843" i="5"/>
  <c r="R1843" i="5"/>
  <c r="J1843" i="5"/>
  <c r="X1847" i="5"/>
  <c r="R1847" i="5"/>
  <c r="J1847" i="5"/>
  <c r="H1847" i="5"/>
  <c r="X1851" i="5"/>
  <c r="R1851" i="5"/>
  <c r="J1851" i="5"/>
  <c r="H1851" i="5"/>
  <c r="S1856" i="5"/>
  <c r="S1918" i="5"/>
  <c r="X1975" i="5"/>
  <c r="R1975" i="5"/>
  <c r="J1975" i="5"/>
  <c r="I1975" i="5"/>
  <c r="H1975" i="5"/>
  <c r="F1975" i="5"/>
  <c r="S2083" i="5"/>
  <c r="S1813" i="5"/>
  <c r="H1816" i="5"/>
  <c r="F1836" i="5"/>
  <c r="R1838" i="5"/>
  <c r="I1838" i="5"/>
  <c r="H1838" i="5"/>
  <c r="S1853" i="5"/>
  <c r="R1879" i="5"/>
  <c r="H1879" i="5"/>
  <c r="F1879" i="5"/>
  <c r="X1879" i="5"/>
  <c r="J1879" i="5"/>
  <c r="R1887" i="5"/>
  <c r="H1887" i="5"/>
  <c r="F1887" i="5"/>
  <c r="X1887" i="5"/>
  <c r="J1887" i="5"/>
  <c r="R1895" i="5"/>
  <c r="H1895" i="5"/>
  <c r="F1895" i="5"/>
  <c r="X1895" i="5"/>
  <c r="J1895" i="5"/>
  <c r="R1915" i="5"/>
  <c r="J1915" i="5"/>
  <c r="H1915" i="5"/>
  <c r="I1915" i="5"/>
  <c r="F1915" i="5"/>
  <c r="X1915" i="5"/>
  <c r="X1924" i="5"/>
  <c r="R1924" i="5"/>
  <c r="J1924" i="5"/>
  <c r="H1924" i="5"/>
  <c r="F1924" i="5"/>
  <c r="S1930"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R1903" i="5"/>
  <c r="H1903" i="5"/>
  <c r="F1903" i="5"/>
  <c r="X1903" i="5"/>
  <c r="J1903" i="5"/>
  <c r="S1914" i="5"/>
  <c r="S1941" i="5"/>
  <c r="X1963" i="5"/>
  <c r="R1963" i="5"/>
  <c r="J1963" i="5"/>
  <c r="I1963" i="5"/>
  <c r="H1963" i="5"/>
  <c r="F1963"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S1965" i="5"/>
  <c r="X1983" i="5"/>
  <c r="R1983" i="5"/>
  <c r="J1983" i="5"/>
  <c r="I1983" i="5"/>
  <c r="H1983" i="5"/>
  <c r="S1997" i="5"/>
  <c r="X2015" i="5"/>
  <c r="R2015" i="5"/>
  <c r="J2015" i="5"/>
  <c r="I2015" i="5"/>
  <c r="H2015" i="5"/>
  <c r="S2029" i="5"/>
  <c r="X2047" i="5"/>
  <c r="R2047" i="5"/>
  <c r="J2047" i="5"/>
  <c r="I2047" i="5"/>
  <c r="H2047" i="5"/>
  <c r="I2075" i="5"/>
  <c r="H2075" i="5"/>
  <c r="R2075" i="5"/>
  <c r="J2075" i="5"/>
  <c r="F2075" i="5"/>
  <c r="X1884" i="5"/>
  <c r="J1884" i="5"/>
  <c r="X1892" i="5"/>
  <c r="J1892" i="5"/>
  <c r="J1900" i="5"/>
  <c r="S1908" i="5"/>
  <c r="S1912" i="5"/>
  <c r="S1916" i="5"/>
  <c r="S1920" i="5"/>
  <c r="S1924" i="5"/>
  <c r="S1945" i="5"/>
  <c r="X1948" i="5"/>
  <c r="R1948" i="5"/>
  <c r="J1948" i="5"/>
  <c r="X1971" i="5"/>
  <c r="R1971" i="5"/>
  <c r="J1971" i="5"/>
  <c r="I1971" i="5"/>
  <c r="H1971" i="5"/>
  <c r="S1985" i="5"/>
  <c r="X2003" i="5"/>
  <c r="R2003" i="5"/>
  <c r="J2003" i="5"/>
  <c r="I2003" i="5"/>
  <c r="H2003" i="5"/>
  <c r="S2017" i="5"/>
  <c r="J2035" i="5"/>
  <c r="S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X1889" i="5"/>
  <c r="X1897" i="5"/>
  <c r="X1905" i="5"/>
  <c r="S1925" i="5"/>
  <c r="R1927" i="5"/>
  <c r="J1927" i="5"/>
  <c r="I1927" i="5"/>
  <c r="H1927" i="5"/>
  <c r="X1928" i="5"/>
  <c r="R1928" i="5"/>
  <c r="J1928" i="5"/>
  <c r="X1959" i="5"/>
  <c r="S1973" i="5"/>
  <c r="X1991" i="5"/>
  <c r="R1991" i="5"/>
  <c r="J1991" i="5"/>
  <c r="I1991" i="5"/>
  <c r="H1991" i="5"/>
  <c r="S2005" i="5"/>
  <c r="X2023" i="5"/>
  <c r="R2023" i="5"/>
  <c r="J2023" i="5"/>
  <c r="I2023" i="5"/>
  <c r="H2023" i="5"/>
  <c r="S2037" i="5"/>
  <c r="I2079" i="5"/>
  <c r="H2079" i="5"/>
  <c r="R2079" i="5"/>
  <c r="J2079" i="5"/>
  <c r="F2079" i="5"/>
  <c r="X2079" i="5"/>
  <c r="X2149" i="5"/>
  <c r="R2149" i="5"/>
  <c r="J2149" i="5"/>
  <c r="I2149" i="5"/>
  <c r="H2149" i="5"/>
  <c r="F2149" i="5"/>
  <c r="H1878" i="5"/>
  <c r="F1881" i="5"/>
  <c r="F1884" i="5"/>
  <c r="H1886" i="5"/>
  <c r="F1889" i="5"/>
  <c r="F1892" i="5"/>
  <c r="H1894" i="5"/>
  <c r="F1897" i="5"/>
  <c r="H1902" i="5"/>
  <c r="F1905" i="5"/>
  <c r="F1908" i="5"/>
  <c r="F1912" i="5"/>
  <c r="F1916" i="5"/>
  <c r="F1920" i="5"/>
  <c r="X1935" i="5"/>
  <c r="S1937" i="5"/>
  <c r="R1939" i="5"/>
  <c r="J1939" i="5"/>
  <c r="I1939" i="5"/>
  <c r="H1939" i="5"/>
  <c r="S1961" i="5"/>
  <c r="X1979" i="5"/>
  <c r="R1979" i="5"/>
  <c r="J1979" i="5"/>
  <c r="I1979" i="5"/>
  <c r="H1979" i="5"/>
  <c r="S1993" i="5"/>
  <c r="X2011" i="5"/>
  <c r="R2011" i="5"/>
  <c r="S2025" i="5"/>
  <c r="X2089" i="5"/>
  <c r="R2089" i="5"/>
  <c r="I2089" i="5"/>
  <c r="H2089" i="5"/>
  <c r="F2089" i="5"/>
  <c r="R2096" i="5"/>
  <c r="J2096" i="5"/>
  <c r="I2096" i="5"/>
  <c r="H2096" i="5"/>
  <c r="F2096" i="5"/>
  <c r="X2096" i="5"/>
  <c r="X2105" i="5"/>
  <c r="R2105" i="5"/>
  <c r="J2105" i="5"/>
  <c r="H2105" i="5"/>
  <c r="F2105" i="5"/>
  <c r="R2112" i="5"/>
  <c r="J2112" i="5"/>
  <c r="I2112" i="5"/>
  <c r="H2112" i="5"/>
  <c r="F2112" i="5"/>
  <c r="X2112" i="5"/>
  <c r="H1873" i="5"/>
  <c r="I1874" i="5"/>
  <c r="F1874" i="5"/>
  <c r="J1878" i="5"/>
  <c r="H1881" i="5"/>
  <c r="I1882" i="5"/>
  <c r="F1882" i="5"/>
  <c r="J1886" i="5"/>
  <c r="H1889" i="5"/>
  <c r="I1890" i="5"/>
  <c r="F1890" i="5"/>
  <c r="J1894" i="5"/>
  <c r="H1897" i="5"/>
  <c r="I1898" i="5"/>
  <c r="F1898" i="5"/>
  <c r="J1902" i="5"/>
  <c r="H1905" i="5"/>
  <c r="I1906" i="5"/>
  <c r="F1906" i="5"/>
  <c r="F1935" i="5"/>
  <c r="S1949" i="5"/>
  <c r="H1967" i="5"/>
  <c r="S1981" i="5"/>
  <c r="F1983" i="5"/>
  <c r="X1999" i="5"/>
  <c r="R1999" i="5"/>
  <c r="J1999" i="5"/>
  <c r="I1999" i="5"/>
  <c r="H1999" i="5"/>
  <c r="S2013" i="5"/>
  <c r="F2015" i="5"/>
  <c r="X2031" i="5"/>
  <c r="R2031" i="5"/>
  <c r="J2031" i="5"/>
  <c r="I2031" i="5"/>
  <c r="H2031" i="5"/>
  <c r="S2045" i="5"/>
  <c r="F2047" i="5"/>
  <c r="R2056" i="5"/>
  <c r="J2056" i="5"/>
  <c r="I2056" i="5"/>
  <c r="H2056" i="5"/>
  <c r="R2064" i="5"/>
  <c r="J2064" i="5"/>
  <c r="I2064" i="5"/>
  <c r="H2064" i="5"/>
  <c r="S2115" i="5"/>
  <c r="S2118" i="5"/>
  <c r="S2175" i="5"/>
  <c r="R2224" i="5"/>
  <c r="J2224" i="5"/>
  <c r="F2224" i="5"/>
  <c r="X2224" i="5"/>
  <c r="I2224" i="5"/>
  <c r="H2224" i="5"/>
  <c r="X1874" i="5"/>
  <c r="R1878" i="5"/>
  <c r="X1882" i="5"/>
  <c r="H1884" i="5"/>
  <c r="X1885" i="5"/>
  <c r="R1886" i="5"/>
  <c r="X1890" i="5"/>
  <c r="H1892" i="5"/>
  <c r="R1894" i="5"/>
  <c r="X1898" i="5"/>
  <c r="R1902" i="5"/>
  <c r="X1906" i="5"/>
  <c r="H1908" i="5"/>
  <c r="H1912" i="5"/>
  <c r="H1916" i="5"/>
  <c r="H1920" i="5"/>
  <c r="X1927" i="5"/>
  <c r="S1929" i="5"/>
  <c r="X1932" i="5"/>
  <c r="R1932" i="5"/>
  <c r="J1932" i="5"/>
  <c r="S1942" i="5"/>
  <c r="F1948" i="5"/>
  <c r="S1969" i="5"/>
  <c r="F1971" i="5"/>
  <c r="X1987" i="5"/>
  <c r="R1987" i="5"/>
  <c r="J1987" i="5"/>
  <c r="I1987" i="5"/>
  <c r="H1987" i="5"/>
  <c r="S2001" i="5"/>
  <c r="F2003" i="5"/>
  <c r="X2019" i="5"/>
  <c r="R2019" i="5"/>
  <c r="J2019" i="5"/>
  <c r="I2019" i="5"/>
  <c r="H2019" i="5"/>
  <c r="S2033" i="5"/>
  <c r="F2035" i="5"/>
  <c r="S2054" i="5"/>
  <c r="X2056" i="5"/>
  <c r="S2062" i="5"/>
  <c r="X2064" i="5"/>
  <c r="R2072" i="5"/>
  <c r="J2072" i="5"/>
  <c r="I2072" i="5"/>
  <c r="H2072" i="5"/>
  <c r="S2082" i="5"/>
  <c r="X2093" i="5"/>
  <c r="R2093" i="5"/>
  <c r="J2093" i="5"/>
  <c r="H2093" i="5"/>
  <c r="F2093" i="5"/>
  <c r="X2109" i="5"/>
  <c r="R2109" i="5"/>
  <c r="J2109" i="5"/>
  <c r="H2109" i="5"/>
  <c r="F2109"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J2087" i="5"/>
  <c r="R2121" i="5"/>
  <c r="J2121" i="5"/>
  <c r="I2121" i="5"/>
  <c r="H2121" i="5"/>
  <c r="F2121" i="5"/>
  <c r="X2121" i="5"/>
  <c r="R2152" i="5"/>
  <c r="J2152" i="5"/>
  <c r="I2152" i="5"/>
  <c r="H2152" i="5"/>
  <c r="F2152" i="5"/>
  <c r="X215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S2114" i="5"/>
  <c r="S2143" i="5"/>
  <c r="S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S2170" i="5"/>
  <c r="R2188" i="5"/>
  <c r="J2188" i="5"/>
  <c r="I2188" i="5"/>
  <c r="H2188" i="5"/>
  <c r="F2188" i="5"/>
  <c r="X2188" i="5"/>
  <c r="S2191" i="5"/>
  <c r="S2286" i="5"/>
  <c r="S2053" i="5"/>
  <c r="S2061" i="5"/>
  <c r="S2069" i="5"/>
  <c r="S2077" i="5"/>
  <c r="I2087" i="5"/>
  <c r="H2087" i="5"/>
  <c r="S2147" i="5"/>
  <c r="F2170" i="5"/>
  <c r="X2170" i="5"/>
  <c r="R2170" i="5"/>
  <c r="J2170" i="5"/>
  <c r="I2170" i="5"/>
  <c r="H2170" i="5"/>
  <c r="S2174" i="5"/>
  <c r="S2217" i="5"/>
  <c r="R2268" i="5"/>
  <c r="J2268" i="5"/>
  <c r="H2268" i="5"/>
  <c r="F2268" i="5"/>
  <c r="X2268" i="5"/>
  <c r="I2268" i="5"/>
  <c r="X2153" i="5"/>
  <c r="R2153" i="5"/>
  <c r="J2153" i="5"/>
  <c r="I2153" i="5"/>
  <c r="H2153" i="5"/>
  <c r="F2153" i="5"/>
  <c r="I2193" i="5"/>
  <c r="R2193" i="5"/>
  <c r="J2193" i="5"/>
  <c r="H2193" i="5"/>
  <c r="F2193" i="5"/>
  <c r="X2193" i="5"/>
  <c r="J2117" i="5"/>
  <c r="F2125" i="5"/>
  <c r="S2126" i="5"/>
  <c r="R2128" i="5"/>
  <c r="J2128" i="5"/>
  <c r="I2128" i="5"/>
  <c r="H2128" i="5"/>
  <c r="J2130" i="5"/>
  <c r="F2142" i="5"/>
  <c r="X2142" i="5"/>
  <c r="F2145" i="5"/>
  <c r="S2146" i="5"/>
  <c r="J2157" i="5"/>
  <c r="J2162" i="5"/>
  <c r="F2174" i="5"/>
  <c r="X2174" i="5"/>
  <c r="S2178" i="5"/>
  <c r="I2201" i="5"/>
  <c r="R2201" i="5"/>
  <c r="J2201" i="5"/>
  <c r="H2201" i="5"/>
  <c r="F2201"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S2081" i="5"/>
  <c r="S2085" i="5"/>
  <c r="S2089" i="5"/>
  <c r="S2093" i="5"/>
  <c r="S2097" i="5"/>
  <c r="S2101" i="5"/>
  <c r="S2105" i="5"/>
  <c r="S2109" i="5"/>
  <c r="S2113" i="5"/>
  <c r="S2117" i="5"/>
  <c r="S2122" i="5"/>
  <c r="H2125" i="5"/>
  <c r="S2139" i="5"/>
  <c r="I2142" i="5"/>
  <c r="H2145" i="5"/>
  <c r="H2146" i="5"/>
  <c r="F2150" i="5"/>
  <c r="X2150" i="5"/>
  <c r="S2154" i="5"/>
  <c r="J2165" i="5"/>
  <c r="S2171" i="5"/>
  <c r="I2174" i="5"/>
  <c r="I2178" i="5"/>
  <c r="S2190" i="5"/>
  <c r="S2196" i="5"/>
  <c r="I2217" i="5"/>
  <c r="R2217" i="5"/>
  <c r="J2217" i="5"/>
  <c r="H2217" i="5"/>
  <c r="F221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S2119" i="5"/>
  <c r="S2120" i="5"/>
  <c r="F2122" i="5"/>
  <c r="X2122" i="5"/>
  <c r="H2126" i="5"/>
  <c r="X2128" i="5"/>
  <c r="X2137" i="5"/>
  <c r="R2137" i="5"/>
  <c r="J2137" i="5"/>
  <c r="J2142" i="5"/>
  <c r="I2146" i="5"/>
  <c r="S2158" i="5"/>
  <c r="X2169" i="5"/>
  <c r="R2169" i="5"/>
  <c r="J2169" i="5"/>
  <c r="J2174" i="5"/>
  <c r="J2178" i="5"/>
  <c r="H2190" i="5"/>
  <c r="F2190" i="5"/>
  <c r="X2190" i="5"/>
  <c r="S2193" i="5"/>
  <c r="S2204" i="5"/>
  <c r="S2312" i="5"/>
  <c r="S2130" i="5"/>
  <c r="X2141" i="5"/>
  <c r="R2141" i="5"/>
  <c r="J2141" i="5"/>
  <c r="F2158" i="5"/>
  <c r="X2158" i="5"/>
  <c r="S2162" i="5"/>
  <c r="R2173" i="5"/>
  <c r="S2186" i="5"/>
  <c r="J2191" i="5"/>
  <c r="I2191" i="5"/>
  <c r="H2191" i="5"/>
  <c r="F2191" i="5"/>
  <c r="H2195" i="5"/>
  <c r="X2195" i="5"/>
  <c r="R2195" i="5"/>
  <c r="J2195" i="5"/>
  <c r="I2195" i="5"/>
  <c r="J2196" i="5"/>
  <c r="R2196" i="5"/>
  <c r="I2196" i="5"/>
  <c r="H2196" i="5"/>
  <c r="F2196" i="5"/>
  <c r="X2196" i="5"/>
  <c r="S2201" i="5"/>
  <c r="I2227" i="5"/>
  <c r="H2227" i="5"/>
  <c r="X2227" i="5"/>
  <c r="R2227" i="5"/>
  <c r="J2227" i="5"/>
  <c r="F2227" i="5"/>
  <c r="J2243" i="5"/>
  <c r="I2243" i="5"/>
  <c r="H2243" i="5"/>
  <c r="X2243" i="5"/>
  <c r="F2243" i="5"/>
  <c r="S2255" i="5"/>
  <c r="S2259" i="5"/>
  <c r="R2125" i="5"/>
  <c r="J2125" i="5"/>
  <c r="F2130" i="5"/>
  <c r="X2130" i="5"/>
  <c r="S2134" i="5"/>
  <c r="X2145" i="5"/>
  <c r="R2145" i="5"/>
  <c r="J2145" i="5"/>
  <c r="F2162" i="5"/>
  <c r="X2162" i="5"/>
  <c r="S2166" i="5"/>
  <c r="H2186" i="5"/>
  <c r="F2186" i="5"/>
  <c r="X2186" i="5"/>
  <c r="H2203" i="5"/>
  <c r="X2203" i="5"/>
  <c r="R2203" i="5"/>
  <c r="J2203" i="5"/>
  <c r="I2203" i="5"/>
  <c r="J2204" i="5"/>
  <c r="R2204" i="5"/>
  <c r="I2204" i="5"/>
  <c r="H2204" i="5"/>
  <c r="F2204" i="5"/>
  <c r="X2204" i="5"/>
  <c r="S2209" i="5"/>
  <c r="I2223" i="5"/>
  <c r="H2223" i="5"/>
  <c r="X2223" i="5"/>
  <c r="J2223" i="5"/>
  <c r="F2223" i="5"/>
  <c r="J2239" i="5"/>
  <c r="I2239" i="5"/>
  <c r="H2239" i="5"/>
  <c r="X2239" i="5"/>
  <c r="R2240" i="5"/>
  <c r="J2240" i="5"/>
  <c r="I2240" i="5"/>
  <c r="F2240" i="5"/>
  <c r="X2240" i="5"/>
  <c r="S2276" i="5"/>
  <c r="R2285" i="5"/>
  <c r="J2285" i="5"/>
  <c r="I2285" i="5"/>
  <c r="H2285" i="5"/>
  <c r="X2285" i="5"/>
  <c r="F2285" i="5"/>
  <c r="J2177" i="5"/>
  <c r="J2185" i="5"/>
  <c r="J2189" i="5"/>
  <c r="X2199" i="5"/>
  <c r="H2207" i="5"/>
  <c r="X2207" i="5"/>
  <c r="X2252" i="5"/>
  <c r="F2256" i="5"/>
  <c r="S2303" i="5"/>
  <c r="J2354" i="5"/>
  <c r="R2354" i="5"/>
  <c r="I2354" i="5"/>
  <c r="H2354" i="5"/>
  <c r="F2354" i="5"/>
  <c r="X2354" i="5"/>
  <c r="R2177" i="5"/>
  <c r="R2185" i="5"/>
  <c r="R2189" i="5"/>
  <c r="S2192" i="5"/>
  <c r="S2200" i="5"/>
  <c r="S2208" i="5"/>
  <c r="S2216" i="5"/>
  <c r="S2229" i="5"/>
  <c r="R2236" i="5"/>
  <c r="J2236" i="5"/>
  <c r="I2236" i="5"/>
  <c r="F2252" i="5"/>
  <c r="F2255"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X2225" i="5"/>
  <c r="I2225" i="5"/>
  <c r="R2260" i="5"/>
  <c r="J2260" i="5"/>
  <c r="I2260" i="5"/>
  <c r="X2295" i="5"/>
  <c r="R2295" i="5"/>
  <c r="J2295" i="5"/>
  <c r="I2295" i="5"/>
  <c r="H2295" i="5"/>
  <c r="X2299" i="5"/>
  <c r="F2299" i="5"/>
  <c r="R2299" i="5"/>
  <c r="J2299" i="5"/>
  <c r="I2299" i="5"/>
  <c r="R2307" i="5"/>
  <c r="S2225" i="5"/>
  <c r="X2236" i="5"/>
  <c r="R2256" i="5"/>
  <c r="J2256" i="5"/>
  <c r="I2256" i="5"/>
  <c r="X2286" i="5"/>
  <c r="R2286" i="5"/>
  <c r="H2286" i="5"/>
  <c r="F2286" i="5"/>
  <c r="J2317" i="5"/>
  <c r="S2344" i="5"/>
  <c r="F2368" i="5"/>
  <c r="R2368" i="5"/>
  <c r="J2368" i="5"/>
  <c r="I2368" i="5"/>
  <c r="H2368" i="5"/>
  <c r="X2368" i="5"/>
  <c r="S2384" i="5"/>
  <c r="S2233" i="5"/>
  <c r="R2252" i="5"/>
  <c r="J2252" i="5"/>
  <c r="I2252" i="5"/>
  <c r="J2255" i="5"/>
  <c r="I2255" i="5"/>
  <c r="H2255" i="5"/>
  <c r="X2255" i="5"/>
  <c r="I2280" i="5"/>
  <c r="F2280" i="5"/>
  <c r="R2280" i="5"/>
  <c r="J2280" i="5"/>
  <c r="S2311" i="5"/>
  <c r="R2341" i="5"/>
  <c r="J2341" i="5"/>
  <c r="I2341" i="5"/>
  <c r="F2341" i="5"/>
  <c r="H2341" i="5"/>
  <c r="X2341" i="5"/>
  <c r="J2348" i="5"/>
  <c r="I2348" i="5"/>
  <c r="H2348" i="5"/>
  <c r="X2348" i="5"/>
  <c r="R2348" i="5"/>
  <c r="F2348" i="5"/>
  <c r="R2277" i="5"/>
  <c r="X2277" i="5"/>
  <c r="J2277" i="5"/>
  <c r="H2277" i="5"/>
  <c r="I2288" i="5"/>
  <c r="R2288" i="5"/>
  <c r="J2288" i="5"/>
  <c r="H2288" i="5"/>
  <c r="X2288" i="5"/>
  <c r="S2304" i="5"/>
  <c r="I2320" i="5"/>
  <c r="H2320" i="5"/>
  <c r="F2320" i="5"/>
  <c r="R2320" i="5"/>
  <c r="J2320" i="5"/>
  <c r="X2320" i="5"/>
  <c r="I2229" i="5"/>
  <c r="I2233" i="5"/>
  <c r="I2237" i="5"/>
  <c r="J2273" i="5"/>
  <c r="H2282" i="5"/>
  <c r="F2303" i="5"/>
  <c r="R2305" i="5"/>
  <c r="I2305" i="5"/>
  <c r="S2320" i="5"/>
  <c r="J2340" i="5"/>
  <c r="I2340" i="5"/>
  <c r="H2340" i="5"/>
  <c r="X2340" i="5"/>
  <c r="I2308" i="5"/>
  <c r="F2308" i="5"/>
  <c r="R2313" i="5"/>
  <c r="I2313" i="5"/>
  <c r="S2366" i="5"/>
  <c r="S2271" i="5"/>
  <c r="S2273" i="5"/>
  <c r="S2284" i="5"/>
  <c r="X2306" i="5"/>
  <c r="R2306" i="5"/>
  <c r="I2306" i="5"/>
  <c r="X2313" i="5"/>
  <c r="S2319" i="5"/>
  <c r="F2360" i="5"/>
  <c r="R2360" i="5"/>
  <c r="J2360" i="5"/>
  <c r="I2360" i="5"/>
  <c r="H2360" i="5"/>
  <c r="X2360" i="5"/>
  <c r="J2374" i="5"/>
  <c r="H2374" i="5"/>
  <c r="R2374" i="5"/>
  <c r="I2374" i="5"/>
  <c r="X2374" i="5"/>
  <c r="F2374" i="5"/>
  <c r="S2411" i="5"/>
  <c r="S2237" i="5"/>
  <c r="S2241" i="5"/>
  <c r="S2245" i="5"/>
  <c r="S2249" i="5"/>
  <c r="S2253" i="5"/>
  <c r="S2257" i="5"/>
  <c r="S2261" i="5"/>
  <c r="S2265" i="5"/>
  <c r="R2282" i="5"/>
  <c r="S2287" i="5"/>
  <c r="X2289" i="5"/>
  <c r="R2297" i="5"/>
  <c r="I2297" i="5"/>
  <c r="F2306" i="5"/>
  <c r="R2309" i="5"/>
  <c r="I2309" i="5"/>
  <c r="H2309" i="5"/>
  <c r="F2313" i="5"/>
  <c r="X2314" i="5"/>
  <c r="R2314" i="5"/>
  <c r="I2314" i="5"/>
  <c r="R2337" i="5"/>
  <c r="J2337" i="5"/>
  <c r="I2337" i="5"/>
  <c r="X2337" i="5"/>
  <c r="S2388" i="5"/>
  <c r="S2268" i="5"/>
  <c r="S2275" i="5"/>
  <c r="S2282" i="5"/>
  <c r="X2297" i="5"/>
  <c r="X2302" i="5"/>
  <c r="R2302" i="5"/>
  <c r="H2302" i="5"/>
  <c r="X2308" i="5"/>
  <c r="H2313" i="5"/>
  <c r="F2314" i="5"/>
  <c r="S2340" i="5"/>
  <c r="S2383" i="5"/>
  <c r="F2273"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S2359" i="5"/>
  <c r="S2364" i="5"/>
  <c r="S2375" i="5"/>
  <c r="S2382" i="5"/>
  <c r="F2437" i="5"/>
  <c r="J2437" i="5"/>
  <c r="I2437" i="5"/>
  <c r="H2437" i="5"/>
  <c r="X2437" i="5"/>
  <c r="R2437" i="5"/>
  <c r="R2345" i="5"/>
  <c r="J2345" i="5"/>
  <c r="I2345" i="5"/>
  <c r="S2358" i="5"/>
  <c r="J2366" i="5"/>
  <c r="H2366" i="5"/>
  <c r="R2366" i="5"/>
  <c r="I2366" i="5"/>
  <c r="X2366" i="5"/>
  <c r="S2374" i="5"/>
  <c r="X2379" i="5"/>
  <c r="S2394" i="5"/>
  <c r="R2400" i="5"/>
  <c r="J2400" i="5"/>
  <c r="I2400" i="5"/>
  <c r="H2400" i="5"/>
  <c r="F2400" i="5"/>
  <c r="X2400" i="5"/>
  <c r="S2367" i="5"/>
  <c r="S2372" i="5"/>
  <c r="J2379" i="5"/>
  <c r="R2379" i="5"/>
  <c r="I2379" i="5"/>
  <c r="H2379" i="5"/>
  <c r="F2379" i="5"/>
  <c r="S2399" i="5"/>
  <c r="J2388" i="5"/>
  <c r="I2388" i="5"/>
  <c r="X2388" i="5"/>
  <c r="S2390" i="5"/>
  <c r="F2394" i="5"/>
  <c r="X2394" i="5"/>
  <c r="R2394" i="5"/>
  <c r="J2394" i="5"/>
  <c r="I2394" i="5"/>
  <c r="H2394" i="5"/>
  <c r="D14" i="6"/>
  <c r="R2420" i="5"/>
  <c r="J2420" i="5"/>
  <c r="I2420" i="5"/>
  <c r="H2420" i="5"/>
  <c r="F2420" i="5"/>
  <c r="X2420" i="5"/>
  <c r="R2445" i="5"/>
  <c r="J2445" i="5"/>
  <c r="I2445" i="5"/>
  <c r="H2445" i="5"/>
  <c r="F2445" i="5"/>
  <c r="X2445" i="5"/>
  <c r="J2460" i="5"/>
  <c r="I2460" i="5"/>
  <c r="R2460" i="5"/>
  <c r="H2460" i="5"/>
  <c r="F2460" i="5"/>
  <c r="X2460" i="5"/>
  <c r="S2490" i="5"/>
  <c r="S2500" i="5"/>
  <c r="R2326" i="5"/>
  <c r="R2338" i="5"/>
  <c r="R2342" i="5"/>
  <c r="R2346" i="5"/>
  <c r="R2350" i="5"/>
  <c r="I2395" i="5"/>
  <c r="H2395" i="5"/>
  <c r="J2395" i="5"/>
  <c r="F2395" i="5"/>
  <c r="X2395" i="5"/>
  <c r="R2412" i="5"/>
  <c r="J2412" i="5"/>
  <c r="I2412" i="5"/>
  <c r="H2412" i="5"/>
  <c r="J2498" i="5"/>
  <c r="I2498" i="5"/>
  <c r="H2498" i="5"/>
  <c r="R2498" i="5"/>
  <c r="F2498" i="5"/>
  <c r="H2356" i="5"/>
  <c r="S2357" i="5"/>
  <c r="R2381" i="5"/>
  <c r="H2388" i="5"/>
  <c r="F2353" i="5"/>
  <c r="I2356" i="5"/>
  <c r="F2359" i="5"/>
  <c r="F2367" i="5"/>
  <c r="F2375" i="5"/>
  <c r="R2388" i="5"/>
  <c r="X2401" i="5"/>
  <c r="R2401" i="5"/>
  <c r="J2401" i="5"/>
  <c r="I2401" i="5"/>
  <c r="H2401" i="5"/>
  <c r="F2401" i="5"/>
  <c r="R2408" i="5"/>
  <c r="J2408" i="5"/>
  <c r="I2408" i="5"/>
  <c r="H2408" i="5"/>
  <c r="F2408" i="5"/>
  <c r="X2408" i="5"/>
  <c r="F2412" i="5"/>
  <c r="X2413" i="5"/>
  <c r="R2413" i="5"/>
  <c r="J2413" i="5"/>
  <c r="I2413" i="5"/>
  <c r="F2413" i="5"/>
  <c r="S2423" i="5"/>
  <c r="J2449" i="5"/>
  <c r="I2449" i="5"/>
  <c r="H2449" i="5"/>
  <c r="F2449" i="5"/>
  <c r="X2449" i="5"/>
  <c r="R2449" i="5"/>
  <c r="J2356" i="5"/>
  <c r="H2365" i="5"/>
  <c r="F2365" i="5"/>
  <c r="H2373" i="5"/>
  <c r="F2373" i="5"/>
  <c r="S2386" i="5"/>
  <c r="S2387" i="5"/>
  <c r="R2389" i="5"/>
  <c r="I2389" i="5"/>
  <c r="H2389" i="5"/>
  <c r="F2389" i="5"/>
  <c r="S2398" i="5"/>
  <c r="X2421" i="5"/>
  <c r="R2421" i="5"/>
  <c r="J2421" i="5"/>
  <c r="I2421" i="5"/>
  <c r="H2421" i="5"/>
  <c r="F2421" i="5"/>
  <c r="S2455" i="5"/>
  <c r="H2475" i="5"/>
  <c r="R2475" i="5"/>
  <c r="J2475" i="5"/>
  <c r="X2475" i="5"/>
  <c r="F2475" i="5"/>
  <c r="S2479" i="5"/>
  <c r="S2402" i="5"/>
  <c r="X2425" i="5"/>
  <c r="R2425" i="5"/>
  <c r="J2425" i="5"/>
  <c r="I2425" i="5"/>
  <c r="S2444" i="5"/>
  <c r="S2468" i="5"/>
  <c r="R2473" i="5"/>
  <c r="I2473" i="5"/>
  <c r="H2473" i="5"/>
  <c r="F2473" i="5"/>
  <c r="X2473" i="5"/>
  <c r="S2406" i="5"/>
  <c r="S2453" i="5"/>
  <c r="J2456" i="5"/>
  <c r="I2456" i="5"/>
  <c r="X2456" i="5"/>
  <c r="R2456" i="5"/>
  <c r="H2456" i="5"/>
  <c r="J2476" i="5"/>
  <c r="I2476" i="5"/>
  <c r="R2476" i="5"/>
  <c r="H2476" i="5"/>
  <c r="F2476" i="5"/>
  <c r="X2476" i="5"/>
  <c r="S2487" i="5"/>
  <c r="S2496" i="5"/>
  <c r="F2382" i="5"/>
  <c r="X2382" i="5"/>
  <c r="F2390" i="5"/>
  <c r="X2390" i="5"/>
  <c r="F2456" i="5"/>
  <c r="H2482" i="5"/>
  <c r="I2482" i="5"/>
  <c r="F2482" i="5"/>
  <c r="X2482" i="5"/>
  <c r="R2482" i="5"/>
  <c r="J2482" i="5"/>
  <c r="X2412" i="5"/>
  <c r="X2429" i="5"/>
  <c r="R2429" i="5"/>
  <c r="J2429" i="5"/>
  <c r="I2429" i="5"/>
  <c r="S2437" i="5"/>
  <c r="H2447" i="5"/>
  <c r="R2447" i="5"/>
  <c r="J2447" i="5"/>
  <c r="F2447" i="5"/>
  <c r="X2447" i="5"/>
  <c r="S2485" i="5"/>
  <c r="J2436" i="5"/>
  <c r="R2436" i="5"/>
  <c r="I2436" i="5"/>
  <c r="H2436" i="5"/>
  <c r="S2441" i="5"/>
  <c r="J2502" i="5"/>
  <c r="I2502" i="5"/>
  <c r="H2502" i="5"/>
  <c r="R2502" i="5"/>
  <c r="F2502" i="5"/>
  <c r="J2464" i="5"/>
  <c r="I2464" i="5"/>
  <c r="X2464" i="5"/>
  <c r="S2493" i="5"/>
  <c r="S2410" i="5"/>
  <c r="S2414" i="5"/>
  <c r="S2418" i="5"/>
  <c r="S2422" i="5"/>
  <c r="S2426" i="5"/>
  <c r="S2430" i="5"/>
  <c r="F2438" i="5"/>
  <c r="R2438" i="5"/>
  <c r="J2438" i="5"/>
  <c r="H2451" i="5"/>
  <c r="R2451" i="5"/>
  <c r="J2451" i="5"/>
  <c r="I2451" i="5"/>
  <c r="R2457" i="5"/>
  <c r="I2457" i="5"/>
  <c r="H2457" i="5"/>
  <c r="F2457" i="5"/>
  <c r="F2464" i="5"/>
  <c r="S2478" i="5"/>
  <c r="F2493" i="5"/>
  <c r="R2493" i="5"/>
  <c r="J2493" i="5"/>
  <c r="I2493" i="5"/>
  <c r="H2493" i="5"/>
  <c r="S2497" i="5"/>
  <c r="X2438" i="5"/>
  <c r="F2442" i="5"/>
  <c r="J2442" i="5"/>
  <c r="I2442" i="5"/>
  <c r="H2442" i="5"/>
  <c r="F2497" i="5"/>
  <c r="R2497" i="5"/>
  <c r="J2497" i="5"/>
  <c r="I2497" i="5"/>
  <c r="H2497" i="5"/>
  <c r="S2501" i="5"/>
  <c r="X2433" i="5"/>
  <c r="X2442" i="5"/>
  <c r="H2464" i="5"/>
  <c r="J2472" i="5"/>
  <c r="I2472" i="5"/>
  <c r="X2472" i="5"/>
  <c r="S2476" i="5"/>
  <c r="S2486" i="5"/>
  <c r="S2489" i="5"/>
  <c r="F2501" i="5"/>
  <c r="R2501" i="5"/>
  <c r="J2501" i="5"/>
  <c r="I2501" i="5"/>
  <c r="H2501"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S2443" i="5"/>
  <c r="S2450" i="5"/>
  <c r="S2452" i="5"/>
  <c r="J2461" i="5"/>
  <c r="J2469" i="5"/>
  <c r="S2495" i="5"/>
  <c r="S2499" i="5"/>
  <c r="S2503" i="5"/>
  <c r="D9" i="6"/>
  <c r="S2447" i="5"/>
  <c r="F2458" i="5"/>
  <c r="X2458" i="5"/>
  <c r="F2466" i="5"/>
  <c r="X2466" i="5"/>
  <c r="F2474" i="5"/>
  <c r="X2474" i="5"/>
  <c r="S2494" i="5"/>
  <c r="F2495" i="5"/>
  <c r="R2495" i="5"/>
  <c r="J2495" i="5"/>
  <c r="S2498" i="5"/>
  <c r="F2499" i="5"/>
  <c r="R2499" i="5"/>
  <c r="J2499" i="5"/>
  <c r="S2502" i="5"/>
  <c r="F2503" i="5"/>
  <c r="R2503" i="5"/>
  <c r="J2503" i="5"/>
  <c r="R2488" i="5"/>
  <c r="J2488" i="5"/>
  <c r="I2488" i="5"/>
  <c r="D4" i="6"/>
  <c r="F2481" i="5"/>
  <c r="X2481" i="5"/>
  <c r="R2492" i="5"/>
  <c r="J2492" i="5"/>
  <c r="S2504" i="5"/>
  <c r="S2477" i="5"/>
  <c r="X2484" i="5"/>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57"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I191"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R43"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X6" i="5"/>
  <c r="C14" i="6"/>
  <c r="F2426" i="5"/>
  <c r="X2426" i="5"/>
  <c r="R2426" i="5"/>
  <c r="J2426" i="5"/>
  <c r="I2426" i="5"/>
  <c r="H2426" i="5"/>
  <c r="D5" i="6"/>
  <c r="C5" i="6"/>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I228" i="5"/>
  <c r="F228" i="5"/>
  <c r="R228" i="5"/>
  <c r="F132" i="5"/>
  <c r="R132" i="5"/>
  <c r="I132" i="5"/>
  <c r="R402" i="5"/>
  <c r="J402" i="5"/>
  <c r="I402" i="5"/>
  <c r="H402" i="5"/>
  <c r="F402" i="5"/>
  <c r="F204" i="5"/>
  <c r="I204" i="5"/>
  <c r="R204" i="5"/>
  <c r="F116" i="5"/>
  <c r="R116" i="5"/>
  <c r="I116" i="5"/>
  <c r="F104" i="5"/>
  <c r="R104" i="5"/>
  <c r="I104" i="5"/>
  <c r="D74" i="4"/>
  <c r="D37" i="4"/>
  <c r="D61" i="4"/>
  <c r="D43" i="4"/>
  <c r="D49" i="4"/>
  <c r="D31" i="4"/>
  <c r="D67" i="4"/>
  <c r="D55" i="4"/>
  <c r="A17" i="6"/>
  <c r="B35" i="4"/>
  <c r="A22" i="6"/>
  <c r="D17" i="6"/>
  <c r="C17"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184" i="5"/>
  <c r="R184" i="5"/>
  <c r="I184" i="5"/>
  <c r="J328" i="5"/>
  <c r="F328" i="5"/>
  <c r="R328" i="5"/>
  <c r="I328" i="5"/>
  <c r="H328" i="5"/>
  <c r="I220" i="5"/>
  <c r="F220" i="5"/>
  <c r="R220"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F216" i="5"/>
  <c r="R216" i="5"/>
  <c r="F120" i="5"/>
  <c r="R120" i="5"/>
  <c r="I120" i="5"/>
  <c r="F140" i="5"/>
  <c r="I140" i="5"/>
  <c r="R140" i="5"/>
  <c r="F192" i="5"/>
  <c r="R192" i="5"/>
  <c r="I192" i="5"/>
  <c r="A25" i="6"/>
  <c r="B57" i="4"/>
  <c r="A40" i="6"/>
  <c r="B51" i="4"/>
  <c r="A35" i="6"/>
  <c r="B69" i="4"/>
  <c r="A50" i="6"/>
  <c r="B63" i="4"/>
  <c r="A45" i="6"/>
  <c r="D41" i="6"/>
  <c r="D36" i="6"/>
  <c r="D51" i="6"/>
  <c r="J2479" i="5"/>
  <c r="I2479" i="5"/>
  <c r="X2479" i="5"/>
  <c r="R2479" i="5"/>
  <c r="H2479" i="5"/>
  <c r="F2479" i="5"/>
  <c r="D45" i="6"/>
  <c r="D5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I224" i="5"/>
  <c r="F224" i="5"/>
  <c r="R224" i="5"/>
  <c r="R382" i="5"/>
  <c r="I382" i="5"/>
  <c r="H382" i="5"/>
  <c r="F382" i="5"/>
  <c r="J382" i="5"/>
  <c r="R359" i="5"/>
  <c r="J359" i="5"/>
  <c r="H359" i="5"/>
  <c r="F359" i="5"/>
  <c r="I359" i="5"/>
  <c r="F196" i="5"/>
  <c r="R196" i="5"/>
  <c r="I196" i="5"/>
  <c r="F208" i="5"/>
  <c r="I208" i="5"/>
  <c r="R208"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124" i="5"/>
  <c r="R124" i="5"/>
  <c r="I124" i="5"/>
  <c r="A27" i="6"/>
  <c r="B53" i="4"/>
  <c r="A37" i="6"/>
  <c r="B65" i="4"/>
  <c r="A47" i="6"/>
  <c r="B71" i="4"/>
  <c r="A52" i="6"/>
  <c r="B59" i="4"/>
  <c r="A42" i="6"/>
  <c r="H2463" i="5"/>
  <c r="I2463" i="5"/>
  <c r="F2463" i="5"/>
  <c r="X2463" i="5"/>
  <c r="R2463" i="5"/>
  <c r="J2463" i="5"/>
  <c r="D42" i="6"/>
  <c r="D52"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F172" i="5"/>
  <c r="I172" i="5"/>
  <c r="R172" i="5"/>
  <c r="F160" i="5"/>
  <c r="R160" i="5"/>
  <c r="I160" i="5"/>
  <c r="F180" i="5"/>
  <c r="R180" i="5"/>
  <c r="I180" i="5"/>
  <c r="F200" i="5"/>
  <c r="R200" i="5"/>
  <c r="I200" i="5"/>
  <c r="F156" i="5"/>
  <c r="R156" i="5"/>
  <c r="I156" i="5"/>
  <c r="J308" i="5"/>
  <c r="R308" i="5"/>
  <c r="H308" i="5"/>
  <c r="F308" i="5"/>
  <c r="I308" i="5"/>
  <c r="F100" i="5"/>
  <c r="R100" i="5"/>
  <c r="I100" i="5"/>
  <c r="J312" i="5"/>
  <c r="F312" i="5"/>
  <c r="R312" i="5"/>
  <c r="I312" i="5"/>
  <c r="H312"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164" i="5"/>
  <c r="R164" i="5"/>
  <c r="I164" i="5"/>
  <c r="R339" i="5"/>
  <c r="H339" i="5"/>
  <c r="F339" i="5"/>
  <c r="J339" i="5"/>
  <c r="I339" i="5"/>
  <c r="F152" i="5"/>
  <c r="R152" i="5"/>
  <c r="I152" i="5"/>
  <c r="I212" i="5"/>
  <c r="F212" i="5"/>
  <c r="R212" i="5"/>
  <c r="F168" i="5"/>
  <c r="R168" i="5"/>
  <c r="I168" i="5"/>
  <c r="A16" i="6"/>
  <c r="B34" i="4"/>
  <c r="A21" i="6"/>
  <c r="D44"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F108" i="5"/>
  <c r="I108" i="5"/>
  <c r="R108" i="5"/>
  <c r="F128" i="5"/>
  <c r="R128" i="5"/>
  <c r="I128" i="5"/>
  <c r="F136" i="5"/>
  <c r="R136" i="5"/>
  <c r="I136" i="5"/>
  <c r="J320" i="5"/>
  <c r="F320" i="5"/>
  <c r="R320" i="5"/>
  <c r="I320" i="5"/>
  <c r="H320" i="5"/>
  <c r="F112" i="5"/>
  <c r="R112" i="5"/>
  <c r="I112" i="5"/>
  <c r="S566" i="5"/>
  <c r="S412" i="5"/>
  <c r="S363" i="5"/>
  <c r="S542" i="5"/>
  <c r="S360" i="5"/>
  <c r="S482" i="5"/>
  <c r="S546" i="5"/>
  <c r="S353" i="5"/>
  <c r="S563" i="5"/>
  <c r="S459" i="5"/>
  <c r="S278" i="5"/>
  <c r="S327" i="5"/>
  <c r="S311" i="5"/>
  <c r="S373" i="5"/>
  <c r="S44"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60"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D39" i="6"/>
  <c r="C24" i="6"/>
  <c r="D35" i="6"/>
  <c r="D40" i="6"/>
  <c r="D46" i="6"/>
  <c r="C31" i="6"/>
  <c r="C29" i="6"/>
  <c r="D29" i="6"/>
  <c r="C69" i="6"/>
  <c r="D49" i="6"/>
  <c r="C45" i="6"/>
  <c r="C51" i="6"/>
  <c r="D19" i="6"/>
  <c r="C19" i="6"/>
  <c r="K65" i="6"/>
  <c r="D24" i="6"/>
  <c r="X100" i="5"/>
  <c r="D27" i="6"/>
  <c r="C27" i="6"/>
  <c r="C36" i="6"/>
  <c r="C42" i="6"/>
  <c r="C40" i="6"/>
  <c r="C41" i="6"/>
  <c r="C20" i="6"/>
  <c r="D20" i="6"/>
  <c r="C2" i="6"/>
  <c r="B2" i="6"/>
  <c r="C37" i="6"/>
  <c r="D25" i="6"/>
  <c r="C25" i="6"/>
  <c r="D26" i="6"/>
  <c r="C26" i="6"/>
  <c r="D21" i="6"/>
  <c r="C21" i="6"/>
  <c r="D22" i="6"/>
  <c r="C22" i="6"/>
  <c r="D47" i="6"/>
  <c r="C52" i="6"/>
  <c r="C50"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87"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68" i="6"/>
  <c r="C39" i="6"/>
  <c r="C35" i="6"/>
  <c r="C46" i="6"/>
  <c r="C34" i="6"/>
  <c r="D34" i="6"/>
  <c r="D31" i="6"/>
  <c r="C30" i="6"/>
  <c r="D30" i="6"/>
  <c r="C32" i="6"/>
  <c r="D32" i="6"/>
  <c r="R16" i="5"/>
  <c r="I16" i="5"/>
  <c r="F16" i="5"/>
  <c r="I10" i="5"/>
  <c r="F10" i="5"/>
  <c r="R10" i="5"/>
  <c r="R13" i="5"/>
  <c r="I13" i="5"/>
  <c r="F13" i="5"/>
  <c r="R7" i="5"/>
  <c r="F7" i="5"/>
  <c r="I7" i="5"/>
  <c r="I17" i="5"/>
  <c r="R17" i="5"/>
  <c r="F17" i="5"/>
  <c r="C66" i="6"/>
  <c r="D67" i="6"/>
  <c r="C65" i="6"/>
  <c r="I12" i="5"/>
  <c r="R12" i="5"/>
  <c r="F12" i="5"/>
  <c r="I9" i="5"/>
  <c r="R9" i="5"/>
  <c r="F9" i="5"/>
  <c r="R8" i="5"/>
  <c r="I8" i="5"/>
  <c r="F8" i="5"/>
  <c r="I15" i="5"/>
  <c r="F15" i="5"/>
  <c r="R15" i="5"/>
  <c r="R11" i="5"/>
  <c r="F11" i="5"/>
  <c r="I11" i="5"/>
  <c r="I14" i="5"/>
  <c r="R14" i="5"/>
  <c r="F14" i="5"/>
  <c r="C49" i="6"/>
  <c r="C47" i="6"/>
  <c r="C60" i="6"/>
  <c r="D60" i="6"/>
  <c r="D58" i="6"/>
  <c r="C58" i="6"/>
  <c r="D63" i="6"/>
  <c r="C63" i="6"/>
  <c r="C62" i="6"/>
  <c r="D62" i="6"/>
  <c r="C54" i="6"/>
  <c r="D54" i="6"/>
  <c r="D57" i="6"/>
  <c r="C57" i="6"/>
  <c r="D59" i="6"/>
  <c r="C59" i="6"/>
  <c r="C68" i="6"/>
  <c r="X13" i="5"/>
  <c r="X10" i="5"/>
  <c r="D65" i="6"/>
  <c r="X9" i="5"/>
  <c r="X12" i="5"/>
  <c r="X14" i="5"/>
  <c r="X17" i="5"/>
  <c r="D66" i="6"/>
  <c r="C67" i="6"/>
  <c r="X11" i="5"/>
  <c r="X15" i="5"/>
  <c r="X8" i="5"/>
  <c r="X7" i="5"/>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<sst xmlns="http://schemas.openxmlformats.org/spreadsheetml/2006/main" count="24420" uniqueCount="15826">
  <si>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</si>
  <si>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</si>
  <si>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</si>
  <si>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</si>
  <si>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</si>
  <si>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</si>
  <si>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</si>
  <si>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</si>
  <si>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</si>
  <si>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</si>
  <si>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</si>
  <si>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</si>
  <si>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</si>
  <si>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</si>
  <si>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</si>
  <si>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</si>
  <si>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</si>
  <si>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</si>
  <si>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</si>
  <si>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</si>
  <si>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</si>
  <si>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</si>
  <si>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</si>
  <si>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</si>
  <si>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</si>
  <si>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</si>
  <si>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</si>
  <si>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</si>
  <si>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</si>
  <si>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</si>
  <si>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</si>
  <si>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</si>
  <si>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</si>
  <si>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</si>
  <si>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</si>
  <si>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</si>
  <si>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</si>
  <si>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</si>
  <si>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</si>
  <si>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</si>
  <si>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</si>
  <si>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</si>
  <si>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</si>
  <si>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</si>
  <si>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</si>
  <si>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</si>
  <si>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</si>
  <si>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</si>
  <si>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</si>
  <si>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</si>
  <si>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</si>
  <si>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</si>
  <si>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</si>
  <si>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</si>
  <si>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</si>
  <si>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</si>
  <si>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</si>
  <si>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</si>
  <si>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</si>
  <si>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</si>
  <si>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</si>
  <si>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</si>
  <si>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</si>
  <si>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</si>
  <si>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</si>
  <si>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</si>
  <si>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</si>
  <si>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</si>
  <si>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</si>
  <si>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</si>
  <si>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</si>
  <si>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</si>
  <si>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</si>
  <si>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</si>
  <si>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</si>
  <si>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</si>
  <si>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</si>
  <si>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</si>
  <si>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</si>
  <si>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</si>
  <si>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</si>
  <si>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</si>
  <si>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</si>
  <si>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</si>
  <si>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</si>
  <si>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</si>
  <si>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</si>
  <si>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</si>
  <si>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</si>
  <si>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</si>
  <si>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</si>
  <si>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</si>
  <si>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</si>
  <si>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</si>
  <si>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</si>
  <si>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</si>
  <si>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</si>
  <si>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</si>
  <si>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</si>
  <si>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</si>
  <si>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</si>
  <si>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</si>
  <si>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</si>
  <si>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</si>
  <si>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</si>
  <si>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</si>
  <si>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</si>
  <si>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</si>
  <si>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</si>
  <si>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</si>
  <si>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</si>
  <si>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</si>
  <si>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</si>
  <si>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</si>
  <si>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</si>
  <si>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</si>
  <si>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</si>
  <si>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</si>
  <si>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</si>
  <si>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</si>
  <si>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</si>
  <si>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</si>
  <si>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</si>
  <si>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</si>
  <si>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</si>
  <si>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</si>
  <si>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</si>
  <si>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</si>
  <si>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</si>
  <si>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</si>
  <si>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</si>
  <si>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</si>
  <si>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</si>
  <si>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</si>
  <si>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</si>
  <si>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</si>
  <si>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</si>
  <si>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</si>
  <si>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</si>
  <si>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</si>
  <si>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</si>
  <si>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</si>
  <si>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</si>
  <si>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</si>
  <si>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</si>
  <si>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</si>
  <si>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</si>
  <si>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</si>
  <si>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</si>
  <si>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</si>
  <si>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</si>
  <si>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</si>
  <si>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</si>
  <si>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</si>
  <si>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</si>
  <si>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</si>
  <si>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</si>
  <si>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</si>
  <si>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</si>
  <si>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</si>
  <si>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</si>
  <si>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</si>
  <si>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</si>
  <si>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</si>
  <si>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</si>
  <si>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</si>
  <si>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</si>
  <si>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</si>
  <si>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</si>
  <si>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</si>
  <si>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</si>
  <si>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</si>
  <si>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</si>
  <si>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</si>
  <si>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</si>
  <si>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</si>
  <si>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</si>
  <si>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</si>
  <si>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</si>
  <si>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</si>
  <si>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</si>
  <si>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</si>
  <si>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</si>
  <si>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</si>
  <si>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</si>
  <si>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</si>
  <si>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</si>
  <si>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</si>
  <si>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</si>
  <si>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</si>
  <si>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</si>
  <si>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</si>
  <si>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</si>
  <si>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</si>
  <si>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</si>
  <si>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</si>
  <si>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</si>
  <si>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</si>
  <si>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</si>
  <si>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</si>
  <si>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</si>
  <si>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</si>
  <si>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</si>
  <si>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</si>
  <si>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</si>
  <si>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</si>
  <si>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</si>
  <si>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</si>
  <si>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</si>
  <si>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</si>
  <si>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</si>
  <si>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</si>
  <si>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</si>
  <si>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</si>
  <si>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</si>
  <si>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</si>
  <si>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</si>
  <si>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</si>
  <si>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</si>
  <si>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</si>
  <si>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</si>
  <si>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</si>
  <si>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</si>
  <si>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</si>
  <si>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</si>
  <si>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</si>
  <si>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</si>
  <si>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</si>
  <si>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</si>
  <si>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</si>
  <si>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</si>
  <si>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</si>
  <si>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</si>
  <si>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</si>
  <si>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</si>
  <si>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</si>
  <si>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</si>
  <si>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</si>
  <si>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</si>
  <si>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</si>
  <si>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</si>
  <si>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</si>
  <si>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</si>
  <si>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</si>
  <si>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</si>
  <si>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</si>
  <si>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</si>
  <si>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</si>
  <si>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</si>
  <si>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</si>
  <si>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</si>
  <si>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</si>
  <si>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</si>
  <si>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</si>
  <si>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</si>
  <si>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</si>
  <si>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</si>
  <si>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</si>
  <si>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</si>
  <si>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</si>
  <si>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</si>
  <si>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</si>
  <si>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</si>
  <si>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</si>
  <si>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</si>
  <si>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</si>
  <si>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</si>
  <si>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</si>
  <si>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</si>
  <si>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</si>
  <si>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</si>
  <si>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</si>
  <si>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</si>
  <si>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</si>
  <si>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</si>
  <si>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</si>
  <si>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</si>
  <si>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</si>
  <si>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</si>
  <si>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</si>
  <si>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</si>
  <si>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</si>
  <si>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</si>
  <si>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</si>
  <si>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</si>
  <si>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</si>
  <si>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</si>
  <si>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</si>
  <si>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</si>
  <si>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</si>
  <si>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</si>
  <si>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</si>
  <si>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</si>
  <si>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</si>
  <si>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</si>
  <si>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</si>
  <si>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</si>
  <si>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</si>
  <si>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</si>
  <si>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</si>
  <si>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</si>
  <si>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</si>
  <si>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</si>
  <si>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</si>
  <si>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</si>
  <si>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</si>
  <si>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</si>
  <si>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</si>
  <si>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</si>
  <si>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</si>
  <si>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</si>
  <si>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</si>
  <si>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</si>
  <si>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</si>
  <si>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</si>
  <si>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</si>
  <si>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</si>
  <si>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</si>
  <si>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</si>
  <si>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</si>
  <si>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</si>
  <si>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</si>
  <si>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</si>
  <si>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</si>
  <si>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</si>
  <si>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</si>
  <si>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</si>
  <si>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</si>
  <si>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</si>
  <si>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</si>
  <si>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</si>
  <si>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</si>
  <si>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</si>
  <si>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</si>
  <si>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</si>
  <si>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</si>
  <si>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</si>
  <si>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</si>
  <si>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</si>
  <si>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</si>
  <si>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</si>
  <si>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</si>
  <si>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</si>
  <si>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</si>
  <si>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</si>
  <si>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</si>
  <si>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</si>
  <si>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</si>
  <si>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</si>
  <si>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</si>
  <si>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</si>
  <si>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</si>
  <si>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</si>
  <si>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</si>
  <si>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</si>
  <si>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</si>
  <si>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</si>
  <si>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</si>
  <si>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</si>
  <si>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</si>
  <si>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</si>
  <si>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</si>
  <si>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</si>
  <si>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</si>
  <si>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</si>
  <si>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</si>
  <si>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</si>
  <si>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</si>
  <si>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</si>
  <si>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</si>
  <si>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</si>
  <si>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</si>
  <si>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</si>
  <si>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</si>
  <si>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</si>
  <si>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</si>
  <si>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</si>
  <si>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</si>
  <si>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</si>
  <si>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</si>
  <si>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</si>
  <si>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</si>
  <si>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</si>
  <si>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</si>
  <si>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</si>
  <si>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</si>
  <si>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</si>
  <si>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</si>
  <si>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</si>
  <si>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</si>
  <si>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</si>
  <si>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</si>
  <si>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</si>
  <si>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</si>
  <si>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</si>
  <si>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</si>
  <si>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</si>
  <si>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</si>
  <si>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</si>
  <si>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</si>
  <si>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</si>
  <si>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</si>
  <si>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</si>
  <si>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</si>
  <si>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</si>
  <si>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</si>
  <si>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</si>
  <si>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</si>
  <si>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</si>
  <si>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</si>
  <si>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</si>
  <si>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</si>
  <si>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</si>
  <si>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</si>
  <si>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</si>
  <si>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</si>
  <si>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</si>
  <si>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</si>
  <si>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</si>
  <si>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</si>
  <si>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</si>
  <si>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</si>
  <si>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</si>
  <si>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</si>
  <si>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</si>
  <si>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</si>
  <si>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</si>
  <si>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</si>
  <si>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</si>
  <si>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</si>
  <si>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</si>
  <si>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</si>
  <si>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</si>
  <si>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</si>
  <si>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</si>
  <si>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</si>
  <si>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</si>
  <si>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</si>
  <si>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</si>
  <si>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</si>
  <si>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</si>
  <si>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</si>
  <si>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</si>
  <si>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</si>
  <si>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</si>
  <si>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</si>
  <si>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</si>
  <si>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</si>
  <si>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</si>
  <si>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</si>
  <si>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</si>
  <si>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</si>
  <si>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</si>
  <si>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</si>
  <si>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</si>
  <si>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</si>
  <si>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</si>
  <si>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</si>
  <si>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</si>
  <si>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</si>
  <si>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</si>
  <si>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</si>
  <si>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</si>
  <si>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</si>
  <si>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</si>
  <si>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</si>
  <si>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</si>
  <si>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</si>
  <si>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</si>
  <si>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</si>
  <si>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</si>
  <si>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</si>
  <si>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</si>
  <si>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</si>
  <si>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</si>
  <si>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</si>
  <si>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</si>
  <si>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</si>
  <si>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</si>
  <si>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</si>
  <si>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</si>
  <si>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</si>
  <si>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</si>
  <si>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</si>
  <si>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</si>
  <si>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</si>
  <si>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</si>
  <si>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</si>
  <si>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</si>
  <si>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</si>
  <si>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</si>
  <si>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</si>
  <si>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</si>
  <si>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</si>
  <si>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</si>
  <si>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</si>
  <si>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</si>
  <si>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</si>
  <si>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</si>
  <si>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</si>
  <si>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</si>
  <si>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</si>
  <si>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</si>
  <si>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</si>
  <si>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</si>
  <si>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</si>
  <si>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</si>
  <si>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</si>
  <si>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</si>
  <si>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</si>
  <si>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</si>
  <si>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</si>
  <si>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</si>
  <si>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</si>
  <si>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</si>
  <si>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</si>
  <si>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</si>
  <si>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</si>
  <si>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</si>
  <si>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</si>
  <si>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</si>
  <si>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</si>
  <si>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</si>
  <si>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</si>
  <si>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</si>
  <si>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</si>
  <si>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</si>
  <si>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</si>
  <si>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</si>
  <si>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</si>
  <si>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</si>
  <si>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</si>
  <si>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</si>
  <si>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</si>
  <si>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</si>
  <si>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</si>
  <si>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</si>
  <si>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</si>
  <si>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</si>
  <si>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</si>
  <si>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</si>
  <si>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</si>
  <si>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</si>
  <si>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</si>
  <si>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</si>
  <si>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</si>
  <si>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</si>
  <si>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</si>
  <si>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</si>
  <si>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</si>
  <si>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</si>
  <si>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</si>
  <si>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</si>
  <si>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</si>
  <si>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</si>
  <si>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</si>
  <si>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</si>
  <si>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</si>
  <si>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</si>
  <si>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</si>
  <si>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</si>
  <si>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</si>
  <si>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</si>
  <si>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</si>
  <si>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</si>
  <si>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</si>
  <si>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</si>
  <si>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</si>
  <si>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</si>
  <si>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</si>
  <si>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</si>
  <si>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</si>
  <si>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</si>
  <si>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</si>
  <si>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</si>
  <si>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</si>
  <si>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</si>
  <si>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</si>
  <si>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</si>
  <si>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</si>
  <si>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</si>
  <si>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</si>
  <si>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</si>
  <si>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</si>
  <si>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</si>
  <si>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</si>
  <si>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</si>
  <si>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</si>
  <si>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</si>
  <si>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</si>
  <si>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</si>
  <si>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</si>
  <si>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</si>
  <si>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</si>
  <si>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</si>
  <si>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</si>
  <si>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</si>
  <si>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</si>
  <si>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</si>
  <si>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</si>
  <si>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</si>
  <si>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</si>
  <si>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</si>
  <si>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</si>
  <si>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</si>
  <si>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</si>
  <si>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</si>
  <si>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</si>
  <si>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</si>
  <si>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</si>
  <si>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</si>
  <si>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</si>
  <si>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</si>
  <si>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</si>
  <si>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</si>
  <si>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</si>
  <si>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</si>
  <si>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</si>
  <si>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</si>
  <si>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</si>
  <si>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</si>
  <si>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</si>
  <si>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</si>
  <si>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</si>
  <si>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</si>
  <si>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</si>
  <si>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</si>
  <si>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</si>
  <si>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</si>
  <si>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</si>
  <si>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</si>
  <si>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</si>
  <si>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</si>
  <si>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</si>
  <si>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</si>
  <si>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</si>
  <si>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</si>
  <si>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</si>
  <si>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</si>
  <si>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</si>
  <si>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</si>
  <si>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</si>
  <si>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</si>
  <si>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</si>
  <si>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</si>
  <si>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</si>
  <si>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</si>
  <si>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</si>
  <si>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</si>
  <si>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</si>
  <si>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</si>
  <si>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</si>
  <si>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</si>
  <si>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</si>
  <si>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</si>
  <si>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</si>
  <si>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</si>
  <si>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</si>
  <si>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</si>
  <si>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</si>
  <si>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</si>
  <si>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</si>
  <si>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</si>
  <si>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</si>
  <si>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</si>
  <si>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</si>
  <si>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</si>
  <si>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</si>
  <si>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</si>
  <si>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</si>
  <si>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</si>
  <si>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</si>
  <si>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</si>
  <si>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</si>
  <si>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</si>
  <si>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</si>
  <si>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</si>
  <si>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</si>
  <si>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</si>
  <si>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</si>
  <si>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</si>
  <si>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</si>
  <si>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</si>
  <si>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</si>
  <si>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</si>
  <si>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</si>
  <si>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</si>
  <si>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</si>
  <si>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</si>
  <si>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</si>
  <si>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</si>
  <si>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</si>
  <si>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</si>
  <si>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</si>
  <si>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</si>
  <si>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</si>
  <si>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</si>
  <si>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</si>
  <si>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</si>
  <si>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</si>
  <si>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</si>
  <si>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</si>
  <si>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</si>
  <si>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</si>
  <si>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</si>
  <si>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</si>
  <si>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</si>
  <si>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</si>
  <si>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</si>
  <si>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</si>
  <si>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</si>
  <si>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</si>
  <si>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</si>
  <si>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</si>
  <si>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</si>
  <si>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</si>
  <si>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</si>
  <si>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</si>
  <si>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</si>
  <si>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</si>
  <si>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</si>
  <si>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</si>
  <si>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</si>
  <si>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</si>
  <si>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</si>
  <si>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</si>
  <si>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</si>
  <si>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</si>
  <si>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</si>
  <si>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</si>
  <si>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</si>
  <si>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</si>
  <si>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</si>
  <si>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</si>
  <si>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</si>
  <si>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</si>
  <si>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</si>
  <si>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</si>
  <si>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</si>
  <si>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</si>
  <si>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</si>
  <si>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</si>
  <si>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</si>
  <si>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</si>
  <si>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</si>
  <si>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</si>
  <si>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</si>
  <si>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</si>
  <si>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</si>
  <si>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</si>
  <si>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</si>
  <si>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</si>
  <si>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</si>
  <si>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</si>
  <si>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</si>
  <si>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</si>
  <si>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</si>
  <si>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</si>
  <si>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</si>
  <si>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</si>
  <si>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</si>
  <si>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</si>
  <si>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</si>
  <si>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</si>
  <si>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</si>
  <si>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</si>
  <si>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</si>
  <si>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</si>
  <si>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</si>
  <si>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</si>
  <si>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</si>
  <si>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</si>
  <si>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</si>
  <si>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</si>
  <si>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</si>
  <si>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</si>
  <si>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</si>
  <si>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</si>
  <si>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</si>
  <si>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</si>
  <si>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</si>
  <si>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</si>
  <si>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</si>
  <si>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</si>
  <si>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</si>
  <si>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</si>
  <si>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</si>
  <si>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</si>
  <si>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</si>
  <si>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</si>
  <si>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</si>
  <si>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</si>
  <si>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</si>
  <si>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</si>
  <si>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</si>
  <si>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</si>
  <si>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</si>
  <si>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</si>
  <si>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</si>
  <si>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</si>
  <si>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</si>
  <si>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</si>
  <si>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</si>
  <si>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</si>
  <si>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</si>
  <si>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</si>
  <si>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</si>
  <si>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</si>
  <si>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</si>
  <si>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</si>
  <si>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</si>
  <si>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</si>
  <si>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</si>
  <si>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</si>
  <si>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</si>
  <si>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</si>
  <si>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</si>
  <si>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</si>
  <si>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</si>
  <si>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</si>
  <si>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</si>
  <si>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</si>
  <si>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</si>
  <si>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</si>
  <si>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</si>
  <si>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</si>
  <si>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</si>
  <si>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</si>
  <si>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</si>
  <si>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</si>
  <si>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</si>
  <si>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</si>
  <si>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</si>
  <si>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</si>
  <si>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</si>
  <si>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</si>
  <si>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</si>
  <si>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</si>
  <si>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</si>
  <si>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</si>
  <si>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</si>
  <si>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</si>
  <si>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</si>
  <si>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</si>
  <si>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</si>
  <si>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</si>
  <si>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</si>
  <si>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</si>
  <si>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</si>
  <si>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</si>
  <si>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</si>
  <si>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</si>
  <si>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</si>
  <si>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</si>
  <si>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</si>
  <si>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</si>
  <si>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</si>
  <si>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</si>
  <si>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</si>
  <si>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</si>
  <si>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</si>
  <si>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</si>
  <si>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</si>
  <si>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</si>
  <si>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</si>
  <si>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</si>
  <si>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</si>
  <si>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</si>
  <si>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</si>
  <si>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</si>
  <si>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</si>
  <si>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</si>
  <si>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</si>
  <si>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</si>
  <si>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</si>
  <si>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</si>
  <si>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</si>
  <si>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</si>
  <si>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</si>
  <si>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</si>
  <si>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</si>
  <si>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</si>
  <si>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</si>
  <si>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</si>
  <si>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</si>
  <si>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</si>
  <si>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</si>
  <si>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</si>
  <si>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</si>
  <si>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</si>
  <si>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</si>
  <si>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</si>
  <si>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</si>
  <si>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</si>
  <si>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</si>
  <si>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</si>
  <si>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</si>
  <si>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</si>
  <si>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</si>
  <si>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</si>
  <si>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</si>
  <si>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</si>
  <si>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</si>
  <si>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</si>
  <si>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</si>
  <si>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</si>
  <si>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</si>
  <si>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</si>
  <si>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</si>
  <si>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</si>
  <si>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</si>
  <si>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</si>
  <si>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</si>
  <si>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</si>
  <si>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</si>
  <si>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</si>
  <si>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</si>
  <si>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</si>
  <si>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</si>
  <si>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</si>
  <si>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</si>
  <si>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</si>
  <si>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</si>
  <si>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</si>
  <si>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</si>
  <si>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</si>
  <si>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</si>
  <si>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</si>
  <si>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</si>
  <si>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</si>
  <si>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</si>
  <si>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</si>
  <si>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</si>
  <si>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</si>
  <si>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</si>
  <si>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</si>
  <si>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</si>
  <si>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</si>
  <si>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</si>
  <si>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</si>
  <si>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</si>
  <si>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</si>
  <si>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</si>
  <si>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</si>
  <si>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</si>
  <si>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</si>
  <si>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</si>
  <si>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</si>
  <si>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</si>
  <si>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</si>
  <si>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</si>
  <si>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</si>
  <si>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</si>
  <si>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</si>
  <si>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</si>
  <si>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</si>
  <si>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</si>
  <si>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</si>
  <si>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</si>
  <si>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</si>
  <si>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</si>
  <si>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</si>
  <si>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</si>
  <si>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</si>
  <si>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</si>
  <si>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</si>
  <si>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</si>
  <si>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</si>
  <si>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</si>
  <si>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</si>
  <si>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</si>
  <si>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</si>
  <si>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</si>
  <si>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</si>
  <si>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</si>
  <si>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</si>
  <si>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</si>
  <si>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</si>
  <si>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</si>
  <si>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</si>
  <si>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</si>
  <si>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</si>
  <si>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</si>
  <si>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</si>
  <si>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</si>
  <si>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</si>
  <si>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</si>
  <si>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</si>
  <si>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</si>
  <si>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</si>
  <si>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</si>
  <si>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</si>
  <si>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</si>
  <si>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</si>
  <si>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</si>
  <si>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</si>
  <si>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</si>
  <si>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</si>
  <si>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</si>
  <si>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</si>
  <si>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</si>
  <si>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</si>
  <si>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</si>
  <si>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</si>
  <si>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</si>
  <si>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</si>
  <si>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</si>
  <si>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</si>
  <si>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</si>
  <si>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</si>
  <si>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</si>
  <si>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</si>
  <si>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</si>
  <si>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</si>
  <si>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</si>
  <si>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</si>
  <si>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</si>
  <si>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</si>
  <si>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</si>
  <si>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</si>
  <si>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</si>
  <si>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</si>
  <si>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</si>
  <si>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</si>
  <si>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</si>
  <si>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</si>
  <si>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</si>
  <si>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</si>
  <si>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</si>
  <si>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</si>
  <si>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</si>
  <si>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</si>
  <si>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</si>
  <si>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</si>
  <si>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</si>
  <si>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</si>
  <si>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</si>
  <si>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</si>
  <si>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</si>
  <si>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</si>
  <si>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</si>
  <si>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</si>
  <si>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</si>
  <si>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</si>
  <si>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</si>
  <si>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</si>
  <si>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</si>
  <si>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</si>
  <si>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</si>
  <si>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</si>
  <si>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</si>
  <si>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</si>
  <si>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</si>
  <si>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</si>
  <si>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</si>
  <si>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</si>
  <si>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</si>
  <si>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</si>
  <si>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</si>
  <si>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</si>
  <si>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</si>
  <si>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</si>
  <si>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</si>
  <si>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</si>
  <si>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</si>
  <si>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</si>
  <si>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</si>
  <si>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</si>
  <si>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</si>
  <si>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</si>
  <si>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</si>
  <si>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</si>
  <si>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</si>
  <si>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</si>
  <si>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</si>
  <si>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</si>
  <si>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</si>
  <si>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</si>
  <si>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</si>
  <si>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</si>
  <si>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</si>
  <si>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</si>
  <si>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</si>
  <si>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</si>
  <si>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</si>
  <si>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</si>
  <si>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</si>
  <si>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</si>
  <si>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</si>
  <si>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</si>
  <si>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</si>
  <si>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</si>
  <si>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</si>
  <si>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</si>
  <si>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</si>
  <si>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</si>
  <si>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</si>
  <si>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</si>
  <si>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</si>
  <si>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</si>
  <si>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</si>
  <si>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</si>
  <si>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</si>
  <si>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</si>
  <si>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</si>
  <si>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</si>
  <si>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</si>
  <si>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</si>
  <si>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</si>
  <si>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</si>
  <si>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</si>
  <si>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</si>
  <si>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</si>
  <si>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</si>
  <si>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</si>
  <si>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</si>
  <si>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</si>
  <si>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</si>
  <si>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</si>
  <si>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</si>
  <si>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</si>
  <si>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</si>
  <si>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</si>
  <si>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</si>
  <si>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</si>
  <si>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</si>
  <si>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</si>
  <si>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</si>
  <si>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</si>
  <si>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</si>
  <si>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</si>
  <si>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</si>
  <si>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</si>
  <si>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</si>
  <si>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</si>
  <si>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</si>
  <si>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</si>
  <si>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</si>
  <si>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</si>
  <si>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</si>
  <si>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</si>
  <si>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</si>
  <si>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</si>
  <si>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</si>
  <si>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</si>
  <si>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</si>
  <si>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</si>
  <si>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</si>
  <si>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</si>
  <si>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</si>
  <si>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</si>
  <si>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</si>
  <si>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</si>
  <si>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</si>
  <si>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</si>
  <si>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</si>
  <si>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</si>
  <si>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</si>
  <si>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</si>
  <si>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</si>
  <si>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</si>
  <si>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</si>
  <si>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</si>
  <si>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</si>
  <si>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</si>
  <si>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</si>
  <si>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</si>
  <si>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</si>
  <si>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</si>
  <si>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</si>
  <si>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</si>
  <si>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</si>
  <si>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</si>
  <si>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</si>
  <si>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</si>
  <si>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</si>
  <si>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</si>
  <si>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</si>
  <si>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</si>
  <si>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</si>
  <si>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</si>
  <si>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</si>
  <si>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</si>
  <si>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</si>
  <si>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</si>
  <si>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</si>
  <si>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</si>
  <si>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</si>
  <si>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</si>
  <si>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</si>
  <si>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</si>
  <si>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</si>
  <si>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</si>
  <si>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</si>
  <si>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</si>
  <si>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</si>
  <si>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</si>
  <si>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</si>
  <si>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</si>
  <si>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</si>
  <si>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</si>
  <si>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</si>
  <si>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</si>
  <si>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</si>
  <si>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</si>
  <si>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</si>
  <si>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</si>
  <si>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</si>
  <si>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</si>
  <si>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</si>
  <si>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</si>
  <si>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</si>
  <si>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</si>
  <si>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</si>
  <si>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</si>
  <si>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</si>
  <si>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</si>
  <si>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</si>
  <si>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</si>
  <si>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</si>
  <si>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</si>
  <si>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</si>
  <si>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</si>
  <si>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</si>
  <si>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</si>
  <si>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</si>
  <si>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</si>
  <si>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</si>
  <si>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</si>
  <si>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</si>
  <si>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</si>
  <si>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</si>
  <si>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</si>
  <si>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</si>
  <si>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</si>
  <si>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</si>
  <si>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</si>
  <si>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</si>
  <si>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</si>
  <si>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</si>
  <si>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</si>
  <si>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</si>
  <si>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</si>
  <si>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</si>
  <si>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</si>
  <si>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</si>
  <si>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</si>
  <si>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</si>
  <si>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</si>
  <si>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</si>
  <si>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</si>
  <si>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</si>
  <si>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</si>
  <si>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</si>
  <si>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</si>
  <si>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</si>
  <si>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</si>
  <si>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</si>
  <si>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</si>
  <si>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</si>
  <si>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</si>
  <si>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</si>
  <si>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</si>
  <si>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</si>
  <si>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</si>
  <si>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</si>
  <si>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</si>
  <si>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</si>
  <si>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</si>
  <si>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</si>
  <si>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</si>
  <si>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</si>
  <si>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</si>
  <si>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</si>
  <si>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</si>
  <si>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</si>
  <si>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</si>
  <si>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</si>
  <si>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</si>
  <si>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</si>
  <si>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</si>
  <si>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</si>
  <si>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</si>
  <si>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</si>
  <si>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</si>
  <si>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</si>
  <si>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</si>
  <si>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</si>
  <si>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</si>
  <si>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</si>
  <si>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</si>
  <si>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</si>
  <si>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</si>
  <si>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</si>
  <si>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</si>
  <si>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</si>
  <si>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</si>
  <si>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</si>
  <si>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</si>
  <si>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</si>
  <si>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</si>
  <si>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</si>
  <si>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</si>
  <si>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</si>
  <si>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</si>
  <si>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</si>
  <si>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</si>
  <si>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</si>
  <si>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</si>
  <si>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</si>
  <si>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</si>
  <si>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</si>
  <si>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</si>
  <si>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</si>
  <si>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</si>
  <si>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</si>
  <si>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</si>
  <si>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</si>
  <si>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</si>
  <si>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</si>
  <si>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</si>
  <si>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</si>
  <si>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</si>
  <si>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</si>
  <si>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</si>
  <si>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</si>
  <si>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</si>
  <si>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</si>
  <si>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</si>
  <si>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</si>
  <si>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</si>
  <si>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</si>
  <si>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</si>
  <si>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</si>
  <si>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</si>
  <si>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</si>
  <si>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</si>
  <si>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</si>
  <si>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</si>
  <si>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</si>
  <si>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</si>
  <si>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</si>
  <si>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</si>
  <si>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</si>
  <si>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</si>
  <si>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</si>
  <si>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</si>
  <si>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</si>
  <si>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</si>
  <si>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</si>
  <si>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</si>
  <si>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</si>
  <si>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</si>
  <si>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</si>
  <si>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</si>
  <si>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</si>
  <si>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</si>
  <si>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</si>
  <si>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</si>
  <si>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</si>
  <si>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</si>
  <si>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</si>
  <si>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</si>
  <si>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</si>
  <si>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</si>
  <si>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</si>
  <si>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</si>
  <si>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</si>
  <si>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</si>
  <si>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</si>
  <si>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</si>
  <si>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</si>
  <si>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</si>
  <si>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</si>
  <si>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</si>
  <si>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</si>
  <si>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</si>
  <si>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</si>
  <si>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</si>
  <si>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</si>
  <si>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</si>
  <si>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</si>
  <si>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</si>
  <si>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</si>
  <si>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</si>
  <si>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</si>
  <si>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</si>
  <si>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</si>
  <si>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</si>
  <si>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</si>
  <si>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</si>
  <si>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</si>
  <si>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</si>
  <si>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</si>
  <si>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</si>
  <si>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</si>
  <si>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</si>
  <si>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</si>
  <si>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</si>
  <si>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</si>
  <si>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</si>
  <si>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</si>
  <si>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</si>
  <si>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</si>
  <si>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</si>
  <si>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</si>
  <si>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</si>
  <si>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</si>
  <si>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</si>
  <si>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</si>
  <si>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</si>
  <si>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</si>
  <si>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</si>
  <si>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</si>
  <si>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</si>
  <si>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</si>
  <si>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</si>
  <si>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</si>
  <si>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</si>
  <si>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</si>
  <si>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</si>
  <si>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</si>
  <si>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</si>
  <si>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</si>
  <si>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</si>
  <si>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</si>
  <si>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</si>
  <si>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</si>
  <si>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</si>
  <si>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</si>
  <si>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</si>
  <si>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</si>
  <si>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</si>
  <si>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</si>
  <si>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</si>
  <si>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</si>
  <si>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</si>
  <si>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</si>
  <si>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</si>
  <si>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</si>
  <si>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</si>
  <si>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</si>
  <si>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</si>
  <si>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</si>
  <si>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</si>
  <si>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</si>
  <si>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</si>
  <si>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</si>
  <si>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</si>
  <si>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</si>
  <si>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</si>
  <si>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</si>
  <si>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</si>
  <si>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</si>
  <si>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</si>
  <si>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</si>
  <si>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</si>
  <si>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</si>
  <si>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</si>
  <si>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</si>
  <si>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</si>
  <si>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</si>
  <si>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</si>
  <si>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</si>
  <si>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</si>
  <si>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</si>
  <si>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</si>
  <si>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</si>
  <si>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</si>
  <si>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</si>
  <si>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</si>
  <si>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</si>
  <si>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</si>
  <si>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</si>
  <si>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</si>
  <si>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</si>
  <si>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</si>
  <si>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</si>
  <si>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</si>
  <si>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</si>
  <si>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</si>
  <si>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</si>
  <si>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</si>
  <si>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</si>
  <si>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</si>
  <si>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</si>
  <si>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</si>
  <si>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</si>
  <si>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</si>
  <si>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</si>
  <si>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</si>
  <si>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</si>
  <si>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</si>
  <si>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</si>
  <si>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</si>
  <si>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</si>
  <si>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</si>
  <si>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</si>
  <si>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</si>
  <si>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</si>
  <si>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</si>
  <si>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</si>
  <si>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</si>
  <si>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</si>
  <si>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</si>
  <si>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</si>
  <si>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</si>
  <si>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</si>
  <si>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</si>
  <si>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</si>
  <si>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</si>
  <si>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</si>
  <si>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</si>
  <si>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</si>
  <si>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</si>
  <si>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</si>
  <si>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</si>
  <si>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</si>
  <si>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</si>
  <si>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</si>
  <si>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</si>
  <si>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</si>
  <si>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</si>
  <si>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</si>
  <si>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</si>
  <si>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</si>
  <si>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</si>
  <si>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</si>
  <si>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</si>
  <si>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</si>
  <si>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</si>
  <si>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</si>
  <si>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</si>
  <si>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</si>
  <si>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</si>
  <si>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</si>
  <si>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</si>
  <si>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</si>
  <si>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</si>
  <si>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</si>
  <si>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</si>
  <si>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</si>
  <si>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</si>
  <si>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</si>
  <si>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</si>
  <si>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</si>
  <si>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</si>
  <si>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</si>
  <si>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</si>
  <si>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</si>
  <si>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</si>
  <si>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</si>
  <si>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</si>
  <si>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</si>
  <si>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</si>
  <si>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</si>
  <si>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</si>
  <si>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</si>
  <si>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</si>
  <si>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</si>
  <si>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</si>
  <si>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</si>
  <si>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</si>
  <si>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</si>
  <si>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</si>
  <si>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</si>
  <si>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</si>
  <si>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</si>
  <si>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</si>
  <si>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</si>
  <si>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</si>
  <si>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</si>
  <si>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</si>
  <si>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</si>
  <si>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</si>
  <si>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</si>
  <si>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</si>
  <si>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</si>
  <si>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</si>
  <si>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</si>
  <si>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</si>
  <si>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</si>
  <si>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</si>
  <si>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</si>
  <si>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</si>
  <si>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</si>
  <si>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</si>
  <si>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</si>
  <si>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</si>
  <si>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</si>
  <si>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</si>
  <si>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</si>
  <si>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</si>
  <si>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</si>
  <si>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</si>
  <si>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</si>
  <si>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</si>
  <si>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</si>
  <si>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</si>
  <si>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</si>
  <si>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</si>
  <si>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</si>
  <si>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</si>
  <si>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</si>
  <si>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</si>
  <si>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</si>
  <si>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</si>
  <si>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</si>
  <si>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</si>
  <si>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</si>
  <si>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</si>
  <si>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</si>
  <si>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</si>
  <si>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</si>
  <si>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</si>
  <si>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</si>
  <si>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</si>
  <si>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</si>
  <si>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</si>
  <si>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</si>
  <si>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</si>
  <si>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</si>
  <si>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</si>
  <si>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</si>
  <si>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</si>
  <si>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</si>
  <si>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</si>
  <si>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</si>
  <si>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</si>
  <si>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</si>
  <si>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</si>
  <si>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</si>
  <si>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</si>
  <si>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</si>
  <si>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</si>
  <si>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</si>
  <si>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</si>
  <si>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</si>
  <si>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</si>
  <si>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</si>
  <si>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</si>
  <si>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</si>
  <si>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</si>
  <si>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</si>
  <si>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</si>
  <si>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</si>
  <si>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</si>
  <si>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</si>
  <si>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</si>
  <si>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</si>
  <si>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</si>
  <si>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</si>
  <si>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</si>
  <si>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</si>
  <si>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</si>
  <si>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</si>
  <si>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</si>
  <si>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</si>
  <si>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</si>
  <si>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</si>
  <si>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</si>
  <si>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</si>
  <si>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</si>
  <si>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</si>
  <si>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</si>
  <si>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</si>
  <si>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</si>
  <si>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</si>
  <si>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</si>
  <si>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</si>
  <si>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</si>
  <si>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</si>
  <si>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</si>
  <si>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</si>
  <si>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</si>
  <si>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</si>
  <si>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</si>
  <si>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</si>
  <si>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</si>
  <si>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</si>
  <si>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</si>
  <si>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</si>
  <si>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</si>
  <si>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</si>
  <si>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</si>
  <si>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</si>
  <si>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</si>
  <si>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</si>
  <si>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</si>
  <si>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</si>
  <si>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</si>
  <si>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</si>
  <si>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</si>
  <si>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</si>
  <si>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</si>
  <si>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</si>
  <si>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</si>
  <si>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</si>
  <si>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</si>
  <si>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</si>
  <si>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</si>
  <si>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</si>
  <si>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</si>
  <si>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</si>
  <si>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</si>
  <si>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</si>
  <si>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</si>
  <si>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</si>
  <si>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</si>
  <si>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</si>
  <si>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</si>
  <si>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</si>
  <si>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</si>
  <si>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</si>
  <si>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</si>
  <si>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</si>
  <si>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</si>
  <si>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</si>
  <si>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</si>
  <si>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</si>
  <si>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</si>
  <si>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</si>
  <si>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</si>
  <si>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</si>
  <si>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</si>
  <si>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</si>
  <si>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</si>
  <si>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</si>
  <si>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</si>
  <si>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</si>
  <si>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</si>
  <si>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</si>
  <si>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</si>
  <si>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</si>
  <si>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</si>
  <si>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</si>
  <si>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</si>
  <si>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</si>
  <si>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</si>
  <si>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</si>
  <si>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</si>
  <si>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</si>
  <si>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</si>
  <si>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</si>
  <si>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</si>
  <si>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</si>
  <si>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</si>
  <si>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</si>
  <si>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</si>
  <si>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</si>
  <si>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</si>
  <si>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</si>
  <si>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</si>
  <si>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</si>
  <si>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</si>
  <si>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</si>
  <si>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</si>
  <si>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</si>
  <si>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</si>
  <si>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</si>
  <si>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</si>
  <si>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</si>
  <si>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</si>
  <si>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</si>
  <si>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</si>
  <si>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</si>
  <si>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</si>
  <si>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</si>
  <si>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</si>
  <si>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</si>
  <si>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</si>
  <si>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</si>
  <si>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</si>
  <si>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</si>
  <si>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</si>
  <si>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</si>
  <si>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</si>
  <si>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</si>
  <si>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</si>
  <si>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</si>
  <si>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</si>
  <si>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</si>
  <si>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</si>
  <si>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</si>
  <si>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</si>
  <si>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</si>
  <si>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</si>
  <si>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</si>
  <si>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</si>
  <si>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</si>
  <si>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</si>
  <si>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</si>
  <si>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</si>
  <si>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</si>
  <si>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</si>
  <si>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</si>
  <si>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</si>
  <si>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</si>
  <si>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</si>
  <si>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</si>
  <si>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</si>
  <si>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</si>
  <si>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</si>
  <si>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</si>
  <si>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</si>
  <si>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</si>
  <si>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</si>
  <si>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</si>
  <si>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</si>
  <si>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</si>
  <si>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</si>
  <si>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</si>
  <si>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</si>
  <si>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</si>
  <si>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</si>
  <si>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</si>
  <si>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</si>
  <si>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</si>
  <si>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</si>
  <si>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</si>
  <si>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</si>
  <si>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</si>
  <si>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</si>
  <si>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</si>
  <si>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</si>
  <si>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</si>
  <si>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</si>
  <si>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</si>
  <si>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</si>
  <si>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</si>
  <si>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</si>
  <si>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</si>
  <si>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</si>
  <si>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</si>
  <si>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</si>
  <si>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</si>
  <si>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</si>
  <si>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</si>
  <si>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</si>
  <si>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</si>
  <si>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</si>
  <si>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</si>
  <si>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</si>
  <si>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</si>
  <si>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</si>
  <si>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</si>
  <si>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</si>
  <si>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</si>
  <si>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</si>
  <si>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</si>
  <si>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</si>
  <si>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</si>
  <si>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</si>
  <si>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</si>
  <si>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</si>
  <si>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</si>
  <si>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</si>
  <si>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</si>
  <si>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</si>
  <si>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</si>
  <si>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</si>
  <si>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</si>
  <si>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</si>
  <si>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</si>
  <si>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</si>
  <si>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</si>
  <si>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</si>
  <si>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</si>
  <si>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</si>
  <si>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</si>
  <si>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</si>
  <si>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</si>
  <si>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</si>
  <si>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</si>
  <si>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</si>
  <si>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</si>
  <si>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</si>
  <si>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</si>
  <si>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</si>
  <si>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</si>
  <si>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</si>
  <si>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</si>
  <si>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</si>
  <si>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</si>
  <si>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</si>
  <si>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</si>
  <si>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</si>
  <si>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</si>
  <si>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</si>
  <si>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</si>
  <si>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</si>
  <si>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</si>
  <si>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</si>
  <si>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</si>
  <si>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</si>
  <si>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</si>
  <si>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</si>
  <si>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</si>
  <si>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</si>
  <si>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</si>
  <si>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</si>
  <si>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</si>
  <si>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</si>
  <si>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</si>
  <si>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</si>
  <si>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</si>
  <si>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</si>
  <si>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</si>
  <si>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</si>
  <si>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</si>
  <si>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</si>
  <si>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</si>
  <si>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</si>
  <si>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</si>
  <si>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</si>
  <si>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</si>
  <si>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</si>
  <si>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</si>
  <si>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</si>
  <si>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</si>
  <si>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</si>
  <si>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</si>
  <si>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</si>
  <si>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</si>
  <si>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</si>
  <si>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</si>
  <si>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</si>
  <si>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</si>
  <si>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</si>
  <si>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</si>
  <si>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</si>
  <si>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</si>
  <si>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</si>
  <si>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</si>
  <si>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</si>
  <si>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</si>
  <si>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</si>
  <si>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</si>
  <si>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</si>
  <si>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</si>
  <si>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</si>
  <si>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</si>
  <si>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</si>
  <si>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</si>
  <si>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</si>
  <si>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</si>
  <si>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</si>
  <si>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</si>
  <si>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</si>
  <si>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</si>
  <si>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</si>
  <si>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</si>
  <si>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</si>
  <si>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</si>
  <si>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</si>
  <si>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</si>
  <si>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</si>
  <si>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</si>
  <si>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</si>
  <si>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</si>
  <si>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</si>
  <si>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</si>
  <si>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</si>
  <si>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</si>
  <si>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</si>
  <si>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</si>
  <si>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</si>
  <si>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</si>
  <si>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</si>
  <si>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</si>
  <si>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</si>
  <si>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</si>
  <si>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</si>
  <si>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</si>
  <si>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</si>
  <si>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</si>
  <si>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</si>
  <si>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</si>
  <si>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</si>
  <si>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</si>
  <si>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</si>
  <si>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</si>
  <si>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</si>
  <si>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</si>
  <si>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</si>
  <si>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</si>
  <si>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</si>
  <si>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</si>
  <si>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</si>
  <si>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</si>
  <si>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</si>
  <si>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</si>
  <si>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</si>
  <si>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</si>
  <si>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</si>
  <si>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</si>
  <si>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</si>
  <si>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</si>
  <si>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</si>
  <si>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</si>
  <si>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</si>
  <si>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</si>
  <si>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</si>
  <si>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</si>
  <si>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</si>
  <si>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</si>
  <si>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</si>
  <si>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</si>
  <si>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</si>
  <si>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</si>
  <si>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</si>
  <si>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</si>
  <si>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</si>
  <si>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</si>
  <si>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</si>
  <si>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</si>
  <si>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</si>
  <si>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</si>
  <si>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</si>
  <si>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</si>
  <si>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</si>
  <si>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</si>
  <si>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</si>
  <si>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</si>
  <si>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</si>
  <si>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</si>
  <si>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</si>
  <si>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</si>
  <si>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</si>
  <si>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</si>
  <si>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</si>
  <si>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</si>
  <si>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</si>
  <si>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</si>
  <si>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</si>
  <si>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</si>
  <si>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</si>
  <si>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</si>
  <si>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</si>
  <si>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</si>
  <si>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</si>
  <si>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</si>
  <si>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</si>
  <si>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</si>
  <si>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</si>
  <si>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</si>
  <si>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</si>
  <si>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</si>
  <si>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</si>
  <si>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</si>
  <si>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</si>
  <si>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</si>
  <si>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</si>
  <si>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</si>
  <si>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</si>
  <si>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</si>
  <si>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</si>
  <si>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</si>
  <si>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</si>
  <si>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</si>
  <si>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</si>
  <si>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</si>
  <si>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</si>
  <si>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</si>
  <si>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</si>
  <si>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</si>
  <si>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</si>
  <si>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</si>
  <si>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</si>
  <si>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</si>
  <si>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</si>
  <si>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</si>
  <si>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</si>
  <si>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</si>
  <si>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</si>
  <si>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</si>
  <si>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</si>
  <si>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</si>
  <si>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</si>
  <si>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</si>
  <si>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</si>
  <si>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</si>
  <si>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</si>
  <si>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</si>
  <si>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</si>
  <si>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</si>
  <si>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</si>
  <si>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</si>
  <si>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</si>
  <si>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</si>
  <si>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</si>
  <si>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</si>
  <si>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</si>
  <si>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</si>
  <si>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</si>
  <si>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</si>
  <si>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</si>
  <si>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</si>
  <si>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</si>
  <si>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</si>
  <si>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</si>
  <si>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</si>
  <si>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</si>
  <si>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</si>
  <si>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</si>
  <si>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</si>
  <si>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</si>
  <si>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</si>
  <si>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</si>
  <si>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</si>
  <si>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</si>
  <si>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</si>
  <si>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</si>
  <si>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</si>
  <si>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</si>
  <si>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</si>
  <si>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</si>
  <si>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</si>
  <si>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</si>
  <si>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</si>
  <si>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</si>
  <si>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</si>
  <si>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</si>
  <si>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</si>
  <si>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</si>
  <si>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</si>
  <si>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</si>
  <si>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</si>
  <si>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</si>
  <si>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</si>
  <si>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</si>
  <si>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</si>
  <si>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</si>
  <si>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</si>
  <si>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</si>
  <si>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</si>
  <si>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</si>
  <si>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</si>
  <si>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</si>
  <si>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</si>
  <si>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</si>
  <si>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</si>
  <si>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</si>
  <si>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</si>
  <si>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</si>
  <si>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</si>
  <si>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</si>
  <si>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</si>
  <si>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</si>
  <si>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</si>
  <si>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</si>
  <si>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</si>
  <si>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</si>
  <si>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</si>
  <si>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</si>
  <si>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</si>
  <si>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</si>
  <si>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</si>
  <si>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</si>
  <si>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</si>
  <si>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</si>
  <si>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</si>
  <si>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</si>
  <si>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</si>
  <si>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</si>
  <si>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</si>
  <si>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</si>
  <si>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</si>
  <si>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</si>
  <si>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</si>
  <si>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</si>
  <si>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</si>
  <si>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</si>
  <si>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</si>
  <si>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</si>
  <si>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</si>
  <si>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</si>
  <si>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</si>
  <si>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</si>
  <si>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</si>
  <si>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</si>
  <si>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</si>
  <si>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</si>
  <si>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</si>
  <si>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</si>
  <si>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</si>
  <si>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</si>
  <si>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</si>
  <si>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</si>
  <si>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</si>
  <si>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</si>
  <si>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</si>
  <si>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</si>
  <si>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</si>
  <si>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</si>
  <si>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</si>
  <si>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</si>
  <si>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</si>
  <si>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</si>
  <si>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</si>
  <si>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</si>
  <si>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</si>
  <si>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</si>
  <si>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</si>
  <si>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</si>
  <si>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</si>
  <si>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</si>
  <si>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</si>
  <si>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</si>
  <si>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</si>
  <si>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</si>
  <si>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</si>
  <si>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</si>
  <si>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</si>
  <si>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</si>
  <si>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</si>
  <si>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</si>
  <si>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</si>
  <si>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</si>
  <si>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</si>
  <si>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</si>
  <si>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</si>
  <si>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</si>
  <si>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</si>
  <si>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</si>
  <si>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</si>
  <si>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</si>
  <si>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</si>
  <si>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</si>
  <si>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</si>
  <si>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</si>
  <si>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</si>
  <si>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</si>
  <si>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</si>
  <si>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</si>
  <si>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</si>
  <si>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</si>
  <si>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</si>
  <si>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</si>
  <si>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</si>
  <si>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</si>
  <si>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</si>
  <si>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</si>
  <si>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</si>
  <si>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</si>
  <si>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</si>
  <si>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</si>
  <si>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</si>
  <si>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</si>
  <si>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</si>
  <si>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</si>
  <si>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</si>
  <si>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</si>
  <si>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</si>
  <si>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</si>
  <si>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</si>
  <si>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</si>
  <si>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</si>
  <si>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</si>
  <si>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</si>
  <si>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</si>
  <si>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</si>
  <si>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</si>
  <si>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</si>
  <si>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</si>
  <si>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</si>
  <si>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</si>
  <si>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</si>
  <si>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</si>
  <si>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</si>
  <si>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</si>
  <si>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</si>
  <si>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</si>
  <si>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</si>
  <si>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</si>
  <si>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</si>
  <si>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</si>
  <si>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</si>
  <si>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</si>
  <si>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</si>
  <si>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</si>
  <si>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</si>
  <si>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</si>
  <si>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</si>
  <si>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</si>
  <si>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</si>
  <si>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</si>
  <si>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</si>
  <si>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</si>
  <si>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</si>
  <si>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</si>
  <si>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</si>
  <si>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</si>
  <si>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</si>
  <si>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</si>
  <si>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</si>
  <si>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</si>
  <si>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</si>
  <si>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</si>
  <si>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</si>
  <si>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</si>
  <si>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</si>
  <si>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</si>
  <si>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</si>
  <si>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</si>
  <si>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</si>
  <si>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</si>
  <si>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</si>
  <si>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</si>
  <si>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</si>
  <si>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</si>
  <si>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</si>
  <si>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</si>
  <si>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</si>
  <si>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</si>
  <si>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</si>
  <si>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</si>
  <si>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</si>
  <si>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</si>
  <si>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</si>
  <si>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</si>
  <si>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</si>
  <si>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</si>
  <si>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</si>
  <si>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</si>
  <si>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</si>
  <si>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</si>
  <si>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</si>
  <si>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</si>
  <si>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</si>
  <si>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</si>
  <si>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</si>
  <si>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</si>
  <si>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</si>
  <si>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</si>
  <si>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</si>
  <si>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</si>
  <si>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</si>
  <si>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</si>
  <si>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</si>
  <si>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</si>
  <si>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</si>
  <si>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</si>
  <si>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</si>
  <si>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</si>
  <si>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</si>
  <si>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</si>
  <si>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</si>
  <si>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</si>
  <si>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</si>
  <si>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</si>
  <si>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</si>
  <si>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</si>
  <si>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</si>
  <si>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</si>
  <si>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</si>
  <si>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</si>
  <si>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</si>
  <si>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</si>
  <si>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</si>
  <si>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</si>
  <si>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</si>
  <si>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</si>
  <si>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</si>
  <si>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</si>
  <si>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</si>
  <si>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</si>
  <si>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</si>
  <si>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</si>
  <si>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</si>
  <si>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</si>
  <si>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</si>
  <si>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</si>
  <si>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</si>
  <si>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</si>
  <si>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</si>
  <si>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</si>
  <si>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</si>
  <si>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</si>
  <si>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</si>
  <si>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</si>
  <si>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</si>
  <si>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</si>
  <si>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</si>
  <si>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</si>
  <si>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</si>
  <si>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</si>
  <si>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</si>
  <si>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</si>
  <si>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</si>
  <si>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</si>
  <si>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</si>
  <si>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</si>
  <si>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</si>
  <si>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</si>
  <si>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</si>
  <si>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</si>
  <si>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</si>
  <si>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</si>
  <si>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</si>
  <si>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</si>
  <si>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</si>
  <si>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</si>
  <si>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</si>
  <si>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</si>
  <si>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</si>
  <si>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</si>
  <si>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</si>
  <si>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</si>
  <si>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</si>
  <si>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</si>
  <si>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</si>
  <si>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</si>
  <si>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</si>
  <si>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</si>
  <si>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</si>
  <si>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</si>
  <si>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</si>
  <si>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</si>
  <si>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</si>
  <si>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</si>
  <si>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</si>
  <si>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</si>
  <si>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</si>
  <si>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</si>
  <si>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</si>
  <si>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</si>
  <si>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</si>
  <si>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</si>
  <si>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</si>
  <si>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</si>
  <si>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</si>
  <si>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</si>
  <si>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</si>
  <si>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</si>
  <si>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</si>
  <si>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</si>
  <si>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</si>
  <si>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</si>
  <si>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</si>
  <si>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</si>
  <si>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</si>
  <si>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</si>
  <si>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</si>
  <si>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</si>
  <si>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</si>
  <si>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</si>
  <si>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</si>
  <si>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</si>
  <si>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</si>
  <si>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</si>
  <si>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</si>
  <si>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</si>
  <si>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</si>
  <si>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</si>
  <si>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</si>
  <si>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</si>
  <si>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</si>
  <si>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</si>
  <si>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</si>
  <si>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</si>
  <si>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</si>
  <si>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</si>
  <si>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</si>
  <si>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</si>
  <si>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</si>
  <si>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</si>
  <si>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</si>
  <si>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</si>
  <si>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</si>
  <si>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</si>
  <si>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</si>
  <si>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</si>
  <si>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</si>
  <si>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</si>
  <si>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</si>
  <si>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</si>
  <si>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</si>
  <si>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</si>
  <si>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</si>
  <si>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</si>
  <si>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</si>
  <si>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</si>
  <si>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</si>
  <si>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</si>
  <si>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</si>
  <si>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</si>
  <si>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</si>
  <si>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</si>
  <si>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</si>
  <si>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</si>
  <si>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</si>
  <si>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</si>
  <si>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</si>
  <si>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</si>
  <si>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</si>
  <si>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</si>
  <si>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</si>
  <si>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</si>
  <si>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</si>
  <si>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</si>
  <si>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</si>
  <si>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</si>
  <si>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</si>
  <si>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</si>
  <si>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</si>
  <si>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</si>
  <si>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</si>
  <si>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</si>
  <si>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</si>
  <si>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</si>
  <si>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</si>
  <si>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</si>
  <si>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</si>
  <si>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</si>
  <si>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</si>
  <si>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</si>
  <si>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</si>
  <si>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</si>
  <si>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</si>
  <si>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</si>
  <si>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</si>
  <si>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</si>
  <si>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</si>
  <si>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</si>
  <si>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</si>
  <si>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</si>
  <si>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</si>
  <si>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</si>
  <si>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</si>
  <si>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</si>
  <si>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</si>
  <si>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</si>
  <si>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</si>
  <si>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</si>
  <si>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</si>
  <si>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</si>
  <si>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</si>
  <si>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</si>
  <si>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</si>
  <si>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</si>
  <si>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</si>
  <si>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</si>
  <si>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</si>
  <si>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</si>
  <si>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</si>
  <si>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</si>
  <si>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</si>
  <si>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</si>
  <si>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</si>
  <si>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</si>
  <si>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</si>
  <si>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</si>
  <si>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</si>
  <si>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</si>
  <si>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</si>
  <si>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</si>
  <si>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</si>
  <si>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</si>
  <si>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</si>
  <si>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</si>
  <si>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</si>
  <si>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</si>
  <si>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</si>
  <si>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</si>
  <si>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</si>
  <si>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</si>
  <si>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</si>
  <si>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</si>
  <si>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</si>
  <si>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</si>
  <si>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</si>
  <si>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</si>
  <si>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</si>
  <si>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</si>
  <si>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</si>
  <si>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</si>
  <si>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</si>
  <si>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</si>
  <si>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</si>
  <si>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</si>
  <si>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</si>
  <si>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</si>
  <si>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</si>
  <si>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</si>
  <si>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</si>
  <si>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</si>
  <si>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</si>
  <si>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</si>
  <si>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</si>
  <si>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</si>
  <si>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</si>
  <si>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</si>
  <si>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</si>
  <si>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</si>
  <si>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</si>
  <si>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</si>
  <si>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</si>
  <si>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</si>
  <si>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</si>
  <si>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</si>
  <si>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</si>
  <si>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</si>
  <si>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</si>
  <si>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</si>
  <si>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</si>
  <si>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</si>
  <si>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</si>
  <si>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</si>
  <si>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</si>
  <si>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</si>
  <si>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</si>
  <si>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</si>
  <si>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</si>
  <si>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</si>
  <si>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</si>
  <si>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</si>
  <si>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</si>
  <si>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</si>
  <si>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</si>
  <si>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</si>
  <si>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</si>
  <si>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</si>
  <si>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</si>
  <si>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</si>
  <si>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</si>
  <si>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</si>
  <si>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</si>
  <si>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</si>
  <si>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</si>
  <si>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</si>
  <si>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</si>
  <si>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</si>
  <si>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</si>
  <si>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</si>
  <si>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</si>
  <si>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</si>
  <si>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</si>
  <si>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</si>
  <si>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</si>
  <si>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</si>
  <si>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</si>
  <si>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</si>
  <si>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</si>
  <si>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</si>
  <si>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</si>
  <si>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</si>
  <si>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</si>
  <si>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</si>
  <si>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</si>
  <si>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</si>
  <si>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</si>
  <si>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</si>
  <si>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</si>
  <si>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</si>
  <si>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</si>
  <si>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</si>
  <si>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</si>
  <si>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</si>
  <si>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</si>
  <si>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</si>
  <si>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</si>
  <si>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</si>
  <si>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</si>
  <si>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</si>
  <si>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</si>
  <si>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</si>
  <si>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</si>
  <si>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</si>
  <si>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</si>
  <si>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</si>
  <si>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</si>
  <si>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</si>
  <si>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</si>
  <si>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</si>
  <si>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</si>
  <si>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</si>
  <si>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</si>
  <si>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</si>
  <si>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</si>
  <si>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</si>
  <si>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</si>
  <si>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</si>
  <si>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</si>
  <si>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</si>
  <si>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</si>
  <si>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</si>
  <si>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</si>
  <si>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</si>
  <si>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</si>
  <si>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</si>
  <si>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</si>
  <si>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</si>
  <si>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</si>
  <si>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</si>
  <si>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</si>
  <si>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</si>
  <si>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</si>
  <si>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</si>
  <si>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</si>
  <si>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</si>
  <si>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</si>
  <si>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</si>
  <si>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</si>
  <si>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</si>
  <si>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</si>
  <si>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</si>
  <si>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</si>
  <si>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</si>
  <si>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</si>
  <si>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</si>
  <si>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</si>
  <si>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</si>
  <si>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</si>
  <si>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</si>
  <si>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</si>
  <si>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</si>
  <si>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</si>
  <si>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</si>
  <si>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</si>
  <si>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</si>
  <si>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</si>
  <si>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</si>
  <si>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</si>
  <si>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</si>
  <si>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</si>
  <si>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</si>
  <si>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</si>
  <si>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</si>
  <si>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</si>
  <si>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</si>
  <si>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</si>
  <si>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</si>
  <si>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</si>
  <si>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</si>
  <si>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</si>
  <si>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</si>
  <si>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</si>
  <si>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</si>
  <si>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</si>
  <si>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</si>
  <si>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</si>
  <si>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</si>
  <si>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</si>
  <si>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</si>
  <si>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</si>
  <si>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</si>
  <si>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</si>
  <si>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</si>
  <si>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</si>
  <si>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</si>
  <si>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</si>
  <si>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</si>
  <si>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</si>
  <si>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</si>
  <si>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</si>
  <si>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</si>
  <si>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</si>
  <si>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</si>
  <si>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</si>
  <si>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</si>
  <si>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</si>
  <si>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</si>
  <si>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</si>
  <si>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</si>
  <si>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</si>
  <si>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</si>
  <si>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</si>
  <si>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</si>
  <si>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</si>
  <si>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</si>
  <si>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</si>
  <si>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</si>
  <si>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</si>
  <si>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</si>
  <si>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</si>
  <si>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</si>
  <si>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</si>
  <si>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</si>
  <si>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</si>
  <si>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</si>
  <si>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</si>
  <si>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</si>
  <si>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</si>
  <si>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</si>
  <si>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</si>
  <si>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</si>
  <si>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</si>
  <si>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</si>
  <si>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</si>
  <si>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</si>
  <si>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</si>
  <si>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</si>
  <si>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</si>
  <si>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</si>
  <si>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</si>
  <si>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</si>
  <si>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</si>
  <si>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</si>
  <si>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</si>
  <si>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</si>
  <si>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</si>
  <si>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</si>
  <si>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</si>
  <si>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</si>
  <si>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</si>
  <si>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</si>
  <si>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</si>
  <si>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</si>
  <si>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</si>
  <si>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</si>
  <si>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</si>
  <si>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</si>
  <si>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</si>
  <si>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</si>
  <si>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</si>
  <si>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</si>
  <si>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</si>
  <si>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</si>
  <si>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</si>
  <si>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</si>
  <si>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</si>
  <si>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</si>
  <si>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</si>
  <si>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</si>
  <si>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</si>
  <si>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</si>
  <si>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</si>
  <si>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</si>
  <si>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</si>
  <si>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</si>
  <si>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</si>
  <si>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</si>
  <si>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</si>
  <si>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</si>
  <si>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</si>
  <si>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</si>
  <si>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</si>
  <si>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</si>
  <si>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</si>
  <si>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</si>
  <si>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</si>
  <si>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</si>
  <si>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</si>
  <si>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</si>
  <si>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</si>
  <si>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</si>
  <si>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</si>
  <si>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</si>
  <si>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</si>
  <si>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</si>
  <si>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</si>
  <si>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</si>
  <si>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</si>
  <si>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</si>
  <si>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</si>
  <si>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</si>
  <si>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</si>
  <si>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</si>
  <si>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</si>
  <si>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</si>
  <si>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</si>
  <si>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</si>
  <si>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</si>
  <si>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</si>
  <si>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</si>
  <si>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</si>
  <si>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</si>
  <si>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</si>
  <si>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</si>
  <si>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</si>
  <si>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</si>
  <si>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</si>
  <si>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</si>
  <si>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</si>
  <si>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</si>
  <si>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</si>
  <si>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</si>
  <si>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</si>
  <si>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</si>
  <si>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</si>
  <si>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</si>
  <si>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</si>
  <si>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</si>
  <si>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</si>
  <si>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</si>
  <si>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</si>
  <si>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</si>
  <si>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</si>
  <si>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</si>
  <si>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</si>
  <si>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</si>
  <si>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</si>
  <si>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</si>
  <si>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</si>
  <si>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</si>
  <si>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</si>
  <si>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</si>
  <si>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</si>
  <si>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</si>
  <si>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</si>
  <si>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</si>
  <si>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</si>
  <si>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</si>
  <si>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</si>
  <si>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</si>
  <si>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</si>
  <si>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</si>
  <si>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</si>
  <si>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</si>
  <si>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</si>
  <si>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</si>
  <si>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</si>
  <si>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</si>
  <si>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</si>
  <si>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</si>
  <si>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</si>
  <si>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</si>
  <si>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</si>
  <si>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</si>
  <si>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</si>
  <si>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</si>
  <si>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</si>
  <si>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</si>
  <si>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</si>
  <si>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</si>
  <si>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</si>
  <si>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</si>
  <si>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</si>
  <si>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</si>
  <si>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</si>
  <si>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</si>
  <si>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</si>
  <si>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</si>
  <si>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</si>
  <si>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</si>
  <si>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</si>
  <si>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</si>
  <si>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</si>
  <si>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</si>
  <si>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</si>
  <si>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</si>
  <si>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</si>
  <si>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</si>
  <si>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</si>
  <si>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</si>
  <si>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</si>
  <si>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</si>
  <si>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</si>
  <si>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</si>
  <si>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</si>
  <si>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</si>
  <si>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</si>
  <si>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</si>
  <si>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</si>
  <si>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</si>
  <si>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</si>
  <si>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</si>
  <si>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</si>
  <si>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</si>
  <si>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</si>
  <si>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</si>
  <si>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</si>
  <si>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</si>
  <si>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</si>
  <si>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</si>
  <si>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</si>
  <si>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</si>
  <si>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</si>
  <si>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</si>
  <si>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</si>
  <si>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</si>
  <si>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</si>
  <si>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</si>
  <si>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</si>
  <si>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</si>
  <si>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</si>
  <si>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</si>
  <si>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</si>
  <si>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</si>
  <si>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</si>
  <si>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</si>
  <si>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</si>
  <si>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</si>
  <si>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</si>
  <si>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</si>
  <si>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</si>
  <si>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</si>
  <si>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</si>
  <si>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</si>
  <si>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</si>
  <si>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</si>
  <si>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</si>
  <si>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</si>
  <si>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</si>
  <si>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</si>
  <si>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</si>
  <si>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</si>
  <si>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</si>
  <si>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</si>
  <si>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</si>
  <si>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</si>
  <si>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</si>
  <si>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</si>
  <si>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</si>
  <si>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</si>
  <si>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</si>
  <si>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</si>
  <si>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</si>
  <si>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</si>
  <si>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</si>
  <si>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</si>
  <si>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</si>
  <si>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</si>
  <si>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</si>
  <si>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</si>
  <si>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</si>
  <si>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</si>
  <si>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</si>
  <si>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</si>
  <si>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</si>
  <si>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</si>
  <si>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</si>
  <si>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</si>
  <si>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</si>
  <si>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</si>
  <si>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</si>
  <si>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</si>
  <si>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</si>
  <si>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</si>
  <si>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</si>
  <si>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</si>
  <si>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</si>
  <si>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</si>
  <si>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</si>
  <si>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</si>
  <si>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</si>
  <si>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</si>
  <si>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</si>
  <si>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</si>
  <si>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</si>
  <si>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</si>
  <si>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</si>
  <si>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</si>
  <si>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</si>
  <si>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</si>
  <si>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</si>
  <si>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</si>
  <si>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</si>
  <si>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</si>
  <si>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</si>
  <si>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</si>
  <si>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</si>
  <si>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</si>
  <si>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</si>
  <si>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</si>
  <si>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</si>
  <si>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</si>
  <si>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</si>
  <si>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</si>
  <si>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</si>
  <si>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</si>
  <si>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</si>
  <si>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</si>
  <si>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</si>
  <si>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</si>
  <si>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</si>
  <si>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</si>
  <si>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</si>
  <si>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</si>
  <si>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</si>
  <si>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</si>
  <si>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</si>
  <si>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</si>
  <si>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</si>
  <si>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</si>
  <si>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</si>
  <si>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</si>
  <si>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</si>
  <si>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</si>
  <si>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</si>
  <si>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</si>
  <si>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</si>
  <si>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</si>
  <si>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</si>
  <si>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</si>
  <si>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</si>
  <si>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</si>
  <si>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</si>
  <si>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</si>
  <si>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</si>
  <si>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</si>
  <si>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</si>
  <si>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</si>
  <si>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</si>
  <si>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</si>
  <si>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</si>
  <si>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</si>
  <si>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</si>
  <si>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</si>
  <si>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</si>
  <si>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</si>
  <si>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</si>
  <si>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</si>
  <si>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</si>
  <si>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</si>
  <si>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</si>
  <si>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</si>
  <si>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</si>
  <si>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</si>
  <si>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</si>
  <si>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</si>
  <si>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</si>
  <si>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</si>
  <si>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</si>
  <si>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</si>
  <si>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</si>
  <si>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</si>
  <si>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</si>
  <si>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</si>
  <si>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</si>
  <si>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</si>
  <si>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</si>
  <si>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</si>
  <si>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</si>
  <si>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</si>
  <si>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</si>
  <si>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</si>
  <si>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</si>
  <si>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</si>
  <si>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</si>
  <si>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</si>
  <si>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</si>
  <si>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</si>
  <si>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</si>
  <si>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</si>
  <si>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</si>
  <si>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</si>
  <si>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</si>
  <si>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</si>
  <si>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</si>
  <si>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</si>
  <si>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</si>
  <si>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</si>
  <si>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</si>
  <si>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</si>
  <si>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</si>
  <si>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</si>
  <si>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</si>
  <si>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</si>
  <si>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</si>
  <si>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</si>
  <si>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</si>
  <si>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</si>
  <si>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</si>
  <si>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</si>
  <si>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</si>
  <si>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</si>
  <si>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</si>
  <si>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</si>
  <si>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</si>
  <si>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</si>
  <si>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</si>
  <si>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</si>
  <si>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</si>
  <si>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</si>
  <si>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</si>
  <si>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</si>
  <si>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</si>
  <si>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</si>
  <si>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</si>
  <si>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</si>
  <si>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</si>
  <si>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</si>
  <si>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</si>
  <si>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</si>
  <si>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</si>
  <si>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</si>
  <si>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</si>
  <si>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</si>
  <si>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</si>
  <si>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</si>
  <si>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</si>
  <si>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</si>
  <si>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</si>
  <si>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</si>
  <si>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</si>
  <si>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</si>
  <si>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</si>
  <si>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</si>
  <si>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</si>
  <si>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</si>
  <si>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</si>
  <si>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</si>
  <si>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</si>
  <si>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</si>
  <si>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</si>
  <si>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</si>
  <si>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</si>
  <si>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</si>
  <si>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</si>
  <si>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</si>
  <si>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</si>
  <si>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</si>
  <si>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</si>
  <si>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</si>
  <si>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</si>
  <si>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</si>
  <si>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</si>
  <si>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</si>
  <si>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</si>
  <si>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</si>
  <si>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</si>
  <si>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</si>
  <si>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</si>
  <si>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</si>
  <si>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</si>
  <si>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</si>
  <si>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</si>
  <si>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</si>
  <si>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</si>
  <si>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</si>
  <si>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</si>
  <si>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</si>
  <si>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</si>
  <si>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</si>
  <si>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</si>
  <si>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</si>
  <si>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</si>
  <si>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</si>
  <si>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</si>
  <si>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</si>
  <si>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</si>
  <si>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</si>
  <si>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</si>
  <si>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</si>
  <si>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</si>
  <si>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</si>
  <si>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</si>
  <si>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</si>
  <si>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</si>
  <si>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</si>
  <si>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</si>
  <si>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</si>
  <si>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</si>
  <si>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</si>
  <si>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</si>
  <si>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</si>
  <si>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</si>
  <si>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</si>
  <si>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</si>
  <si>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</si>
  <si>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</si>
  <si>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</si>
  <si>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</si>
  <si>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</si>
  <si>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</si>
  <si>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</si>
  <si>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</si>
  <si>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</si>
  <si>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</si>
  <si>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</si>
  <si>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</si>
  <si>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</si>
  <si>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</si>
  <si>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</si>
  <si>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</si>
  <si>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</si>
  <si>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</si>
  <si>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</si>
  <si>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</si>
  <si>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</si>
  <si>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</si>
  <si>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</si>
  <si>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</si>
  <si>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</si>
  <si>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</si>
  <si>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</si>
  <si>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</si>
  <si>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</si>
  <si>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</si>
  <si>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</si>
  <si>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</si>
  <si>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</si>
  <si>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</si>
  <si>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</si>
  <si>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</si>
  <si>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</si>
  <si>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</si>
  <si>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</si>
  <si>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</si>
  <si>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</si>
  <si>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</si>
  <si>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</si>
  <si>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</si>
  <si>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</si>
  <si>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</si>
  <si>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</si>
  <si>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</si>
  <si>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</si>
  <si>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</si>
  <si>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</si>
  <si>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</si>
  <si>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</si>
  <si>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</si>
  <si>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</si>
  <si>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</si>
  <si>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</si>
  <si>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</si>
  <si>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</si>
  <si>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</si>
  <si>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</si>
  <si>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</si>
  <si>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</si>
  <si>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</si>
  <si>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</si>
  <si>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</si>
  <si>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</si>
  <si>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</si>
  <si>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</si>
  <si>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</si>
  <si>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</si>
  <si>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</si>
  <si>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</si>
  <si>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</si>
  <si>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</si>
  <si>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</si>
  <si>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</si>
  <si>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</si>
  <si>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</si>
  <si>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</si>
  <si>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</si>
  <si>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</si>
  <si>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</si>
  <si>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</si>
  <si>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</si>
  <si>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</si>
  <si>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</si>
  <si>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</si>
  <si>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</si>
  <si>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</si>
  <si>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</si>
  <si>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</si>
  <si>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</si>
  <si>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</si>
  <si>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</si>
  <si>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</si>
  <si>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</si>
  <si>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</si>
  <si>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</si>
  <si>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</si>
  <si>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</si>
  <si>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</si>
  <si>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</si>
  <si>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</si>
  <si>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</si>
  <si>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</si>
  <si>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</si>
  <si>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</si>
  <si>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</si>
  <si>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</si>
  <si>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</si>
  <si>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</si>
  <si>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</si>
  <si>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</si>
  <si>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</si>
  <si>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</si>
  <si>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</si>
  <si>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</si>
  <si>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</si>
  <si>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</si>
  <si>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</si>
  <si>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</si>
  <si>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</si>
  <si>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</si>
  <si>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</si>
  <si>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</si>
  <si>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</si>
  <si>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</si>
  <si>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</si>
  <si>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</si>
  <si>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</si>
  <si>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</si>
  <si>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</si>
  <si>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</si>
  <si>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</si>
  <si>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</si>
  <si>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</si>
  <si>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</si>
  <si>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</si>
  <si>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</si>
  <si>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</si>
  <si>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</si>
  <si>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</si>
  <si>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</si>
  <si>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</si>
  <si>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</si>
  <si>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</si>
  <si>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</si>
  <si>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</si>
  <si>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</si>
  <si>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</si>
  <si>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</si>
  <si>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</si>
  <si>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</si>
  <si>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</si>
  <si>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</si>
  <si>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</si>
  <si>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</si>
  <si>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</si>
  <si>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</si>
  <si>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</si>
  <si>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</si>
  <si>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</si>
  <si>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</si>
  <si>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</si>
  <si>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</si>
  <si>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</si>
  <si>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</si>
  <si>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</si>
  <si>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</si>
  <si>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</si>
  <si>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</si>
  <si>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</si>
  <si>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</si>
  <si>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</si>
  <si>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</si>
  <si>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</si>
  <si>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</si>
  <si>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</si>
  <si>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</si>
  <si>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</si>
  <si>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</si>
  <si>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</si>
  <si>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</si>
  <si>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</si>
  <si>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</si>
  <si>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</si>
  <si>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</si>
  <si>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</si>
  <si>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</si>
  <si>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</si>
  <si>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</si>
  <si>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</si>
  <si>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</si>
  <si>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</si>
  <si>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</si>
  <si>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</si>
  <si>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</si>
  <si>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</si>
  <si>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</si>
  <si>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</si>
  <si>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</si>
  <si>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</si>
  <si>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</si>
  <si>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</si>
  <si>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</si>
  <si>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</si>
  <si>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</si>
  <si>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</si>
  <si>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</si>
  <si>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</si>
  <si>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</si>
  <si>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</si>
  <si>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</si>
  <si>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</si>
  <si>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</si>
  <si>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</si>
  <si>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</si>
  <si>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</si>
  <si>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</si>
  <si>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</si>
  <si>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</si>
  <si>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</si>
  <si>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</si>
  <si>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</si>
  <si>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</si>
  <si>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</si>
  <si>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</si>
  <si>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</si>
  <si>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</si>
  <si>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</si>
  <si>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</si>
  <si>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</si>
  <si>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</si>
  <si>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</si>
  <si>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</si>
  <si>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</si>
  <si>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</si>
  <si>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</si>
  <si>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</si>
  <si>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</si>
  <si>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</si>
  <si>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</si>
  <si>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</si>
  <si>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</si>
  <si>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</si>
  <si>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</si>
  <si>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</si>
  <si>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</si>
  <si>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</si>
  <si>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</si>
  <si>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</si>
  <si>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</si>
  <si>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</si>
  <si>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</si>
  <si>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</si>
  <si>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</si>
  <si>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</si>
  <si>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</si>
  <si>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</si>
  <si>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</si>
  <si>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</si>
  <si>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</si>
  <si>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</si>
  <si>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</si>
  <si>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</si>
  <si>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</si>
  <si>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</si>
  <si>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</si>
  <si>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</si>
  <si>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</si>
  <si>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</si>
  <si>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</si>
  <si>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</si>
  <si>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</si>
  <si>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</si>
  <si>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</si>
  <si>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</si>
  <si>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</si>
  <si>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</si>
  <si>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</si>
  <si>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</si>
  <si>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</si>
  <si>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</si>
  <si>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</si>
  <si>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</si>
  <si>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</si>
  <si>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</si>
  <si>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</si>
  <si>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</si>
  <si>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</si>
  <si>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</si>
  <si>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</si>
  <si>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</si>
  <si>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</si>
  <si>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</si>
  <si>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</si>
  <si>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</si>
  <si>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</si>
  <si>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</si>
  <si>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</si>
  <si>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</si>
  <si>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</si>
  <si>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</si>
  <si>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</si>
  <si>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</si>
  <si>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</si>
  <si>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</si>
  <si>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</si>
  <si>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</si>
  <si>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</si>
  <si>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</si>
  <si>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</si>
  <si>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</si>
  <si>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</si>
  <si>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</si>
  <si>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</si>
  <si>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</si>
  <si>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</si>
  <si>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</si>
  <si>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</si>
  <si>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</si>
  <si>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</si>
  <si>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</si>
  <si>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</si>
  <si>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</si>
  <si>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</si>
  <si>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</si>
  <si>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</si>
  <si>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</si>
  <si>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</si>
  <si>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</si>
  <si>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</si>
  <si>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</si>
  <si>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</si>
  <si>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</si>
  <si>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</si>
  <si>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</si>
  <si>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</si>
  <si>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</si>
  <si>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</si>
  <si>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</si>
  <si>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</si>
  <si>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</si>
  <si>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</si>
  <si>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</si>
  <si>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</si>
  <si>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</si>
  <si>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</si>
  <si>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</si>
  <si>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</si>
  <si>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</si>
  <si>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</si>
  <si>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</si>
  <si>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</si>
  <si>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</si>
  <si>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</si>
  <si>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</si>
  <si>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</si>
  <si>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</si>
  <si>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</si>
  <si>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</si>
  <si>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</si>
  <si>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</si>
  <si>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</si>
  <si>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</si>
  <si>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</si>
  <si>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</si>
  <si>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</si>
  <si>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</si>
  <si>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</si>
  <si>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</si>
  <si>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</si>
  <si>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</si>
  <si>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</si>
  <si>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</si>
  <si>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</si>
  <si>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</si>
  <si>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</si>
  <si>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</si>
  <si>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</si>
  <si>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</si>
  <si>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</si>
  <si>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</si>
  <si>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</si>
  <si>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</si>
  <si>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</si>
  <si>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</si>
  <si>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</si>
  <si>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</si>
  <si>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</si>
  <si>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</si>
  <si>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</si>
  <si>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</si>
  <si>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</si>
  <si>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</si>
  <si>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</si>
  <si>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</si>
  <si>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</si>
  <si>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</si>
  <si>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</si>
  <si>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</si>
  <si>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</si>
  <si>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</si>
  <si>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</si>
  <si>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</si>
  <si>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</si>
  <si>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</si>
  <si>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</si>
  <si>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</si>
  <si>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</si>
  <si>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</si>
  <si>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</si>
  <si>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</si>
  <si>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</si>
  <si>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</si>
  <si>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</si>
  <si>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</si>
  <si>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</si>
  <si>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</si>
  <si>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</si>
  <si>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</si>
  <si>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</si>
  <si>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</si>
  <si>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</si>
  <si>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</si>
  <si>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</si>
  <si>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</si>
  <si>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</si>
  <si>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</si>
  <si>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</si>
  <si>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</si>
  <si>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</si>
  <si>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</si>
  <si>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</si>
  <si>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</si>
  <si>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</si>
  <si>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</si>
  <si>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</si>
  <si>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</si>
  <si>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</si>
  <si>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</si>
  <si>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</si>
  <si>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</si>
  <si>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</si>
  <si>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</si>
  <si>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</si>
  <si>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</si>
  <si>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</si>
  <si>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</si>
  <si>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</si>
  <si>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</si>
  <si>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</si>
  <si>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</si>
  <si>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</si>
  <si>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</si>
  <si>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</si>
  <si>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</si>
  <si>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</si>
  <si>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</si>
  <si>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</si>
  <si>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</si>
  <si>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</si>
  <si>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</si>
  <si>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</si>
  <si>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</si>
  <si>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</si>
  <si>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</si>
  <si>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</si>
  <si>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</si>
  <si>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</si>
  <si>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</si>
  <si>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</si>
  <si>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</si>
  <si>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</si>
  <si>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</si>
  <si>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</si>
  <si>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</si>
  <si>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</si>
  <si>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</si>
  <si>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</si>
  <si>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</si>
  <si>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</si>
  <si>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</si>
  <si>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</si>
  <si>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</si>
  <si>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</si>
  <si>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</si>
  <si>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</si>
  <si>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</si>
  <si>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</si>
  <si>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</si>
  <si>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</si>
  <si>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</si>
  <si>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</si>
  <si>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</si>
  <si>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</si>
  <si>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</si>
  <si>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</si>
  <si>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</si>
  <si>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</si>
  <si>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</si>
  <si>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</si>
  <si>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</si>
  <si>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</si>
  <si>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</si>
  <si>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</si>
  <si>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</si>
  <si>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</si>
  <si>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</si>
  <si>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</si>
  <si>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</si>
  <si>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</si>
  <si>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</si>
  <si>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</si>
  <si>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</si>
  <si>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</si>
  <si>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</si>
  <si>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</si>
  <si>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</si>
  <si>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</si>
  <si>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</si>
  <si>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</si>
  <si>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</si>
  <si>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</si>
  <si>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</si>
  <si>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</si>
  <si>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</si>
  <si>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</si>
  <si>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</si>
  <si>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</si>
  <si>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</si>
  <si>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</si>
  <si>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</si>
  <si>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</si>
  <si>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</si>
  <si>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</si>
  <si>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</si>
  <si>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</si>
  <si>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</si>
  <si>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</si>
  <si>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</si>
  <si>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</si>
  <si>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</si>
  <si>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</si>
  <si>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</si>
  <si>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</si>
  <si>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</si>
  <si>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</si>
  <si>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</si>
  <si>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</si>
  <si>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</si>
  <si>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</si>
  <si>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</si>
  <si>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</si>
  <si>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</si>
  <si>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</si>
  <si>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</si>
  <si>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</si>
  <si>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</si>
  <si>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</si>
  <si>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</si>
  <si>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</si>
  <si>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</si>
  <si>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</si>
  <si>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</si>
  <si>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</si>
  <si>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</si>
  <si>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</si>
  <si>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</si>
  <si>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</si>
  <si>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</si>
  <si>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</si>
  <si>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</si>
  <si>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</si>
  <si>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</si>
  <si>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</si>
  <si>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</si>
  <si>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</si>
  <si>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</si>
  <si>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</si>
  <si>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</si>
  <si>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</si>
  <si>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</si>
  <si>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</si>
  <si>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</si>
  <si>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</si>
  <si>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</si>
  <si>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</si>
  <si>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</si>
  <si>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</si>
  <si>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</si>
  <si>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</si>
  <si>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</si>
  <si>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</si>
  <si>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</si>
  <si>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</si>
  <si>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</si>
  <si>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</si>
  <si>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</si>
  <si>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</si>
  <si>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</si>
  <si>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</si>
  <si>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</si>
  <si>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</si>
  <si>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</si>
  <si>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</si>
  <si>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</si>
  <si>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</si>
  <si>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</si>
  <si>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</si>
  <si>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</si>
  <si>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</si>
  <si>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</si>
  <si>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</si>
  <si>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</si>
  <si>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</si>
  <si>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</si>
  <si>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</si>
  <si>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</si>
  <si>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</si>
  <si>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</si>
  <si>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</si>
  <si>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</si>
  <si>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</si>
  <si>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</si>
  <si>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</si>
  <si>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</si>
  <si>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</si>
  <si>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</si>
  <si>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</si>
  <si>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</si>
  <si>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</si>
  <si>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</si>
  <si>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</si>
  <si>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</si>
  <si>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</si>
  <si>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</si>
  <si>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</si>
  <si>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</si>
  <si>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</si>
  <si>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</si>
  <si>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</si>
  <si>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</si>
  <si>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</si>
  <si>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</si>
  <si>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</si>
  <si>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</si>
  <si>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</si>
  <si>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</si>
  <si>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</si>
  <si>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</si>
  <si>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</si>
  <si>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</si>
  <si>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</si>
  <si>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</si>
  <si>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</si>
  <si>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</si>
  <si>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</si>
  <si>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</si>
  <si>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</si>
  <si>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</si>
  <si>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</si>
  <si>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</si>
  <si>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</si>
  <si>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</si>
  <si>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</si>
  <si>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</si>
  <si>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</si>
  <si>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</si>
  <si>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</si>
  <si>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</si>
  <si>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</si>
  <si>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</si>
  <si>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</si>
  <si>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</si>
  <si>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</si>
  <si>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</si>
  <si>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</si>
  <si>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</si>
  <si>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</si>
  <si>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</si>
  <si>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</si>
  <si>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</si>
  <si>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</si>
  <si>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</si>
  <si>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</si>
  <si>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</si>
  <si>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</si>
  <si>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</si>
  <si>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</si>
  <si>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</si>
  <si>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</si>
  <si>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</si>
  <si>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</si>
  <si>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</si>
  <si>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</si>
  <si>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</si>
  <si>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</si>
  <si>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</si>
  <si>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</si>
  <si>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</si>
  <si>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</si>
  <si>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</si>
  <si>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</si>
  <si>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</si>
  <si>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</si>
  <si>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</si>
  <si>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</si>
  <si>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</si>
  <si>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</si>
  <si>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</si>
  <si>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</si>
  <si>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</si>
  <si>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</si>
  <si>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</si>
  <si>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</si>
  <si>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</si>
  <si>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</si>
  <si>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</si>
  <si>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</si>
  <si>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</si>
  <si>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</si>
  <si>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</si>
  <si>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</si>
  <si>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</si>
  <si>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</si>
  <si>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</si>
  <si>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</si>
  <si>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</si>
  <si>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</si>
  <si>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</si>
  <si>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</si>
  <si>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</si>
  <si>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</si>
  <si>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</si>
  <si>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</si>
  <si>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</si>
  <si>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</si>
  <si>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</si>
  <si>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</si>
  <si>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</si>
  <si>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</si>
  <si>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</si>
  <si>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</si>
  <si>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</si>
  <si>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</si>
  <si>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</si>
  <si>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</si>
  <si>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</si>
  <si>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</si>
  <si>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</si>
  <si>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</si>
  <si>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</si>
  <si>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</si>
  <si>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</si>
  <si>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</si>
  <si>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</si>
  <si>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</si>
  <si>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</si>
  <si>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</si>
  <si>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</si>
  <si>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</si>
  <si>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</si>
  <si>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</si>
  <si>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</si>
  <si>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</si>
  <si>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</si>
  <si>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</si>
  <si>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</si>
  <si>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</si>
  <si>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</si>
  <si>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</si>
  <si>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</si>
  <si>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</si>
  <si>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</si>
  <si>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</si>
  <si>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</si>
  <si>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</si>
  <si>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</si>
  <si>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</si>
  <si>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</si>
  <si>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</si>
  <si>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</si>
  <si>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</si>
  <si>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</si>
  <si>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</si>
  <si>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</si>
  <si>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</si>
  <si>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</si>
  <si>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</si>
  <si>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</si>
  <si>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</si>
  <si>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</si>
  <si>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</si>
  <si>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</si>
  <si>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</si>
  <si>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</si>
  <si>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</si>
  <si>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</si>
  <si>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</si>
  <si>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</si>
  <si>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</si>
  <si>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</si>
  <si>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</si>
  <si>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</si>
  <si>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</si>
  <si>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</si>
  <si>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</si>
  <si>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</si>
  <si>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</si>
  <si>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</si>
  <si>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</si>
  <si>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</si>
  <si>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</si>
  <si>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</si>
  <si>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</si>
  <si>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</si>
  <si>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</si>
  <si>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</si>
  <si>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</si>
  <si>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</si>
  <si>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</si>
  <si>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</si>
  <si>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</si>
  <si>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</si>
  <si>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</si>
  <si>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</si>
  <si>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</si>
  <si>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</si>
  <si>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</si>
  <si>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</si>
  <si>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</si>
  <si>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</si>
  <si>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</si>
  <si>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</si>
  <si>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</si>
  <si>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</si>
  <si>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</si>
  <si>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</si>
  <si>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</si>
  <si>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</si>
  <si>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</si>
  <si>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</si>
  <si>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</si>
  <si>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</si>
  <si>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</si>
  <si>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</si>
  <si>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</si>
  <si>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</si>
  <si>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</si>
  <si>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</si>
  <si>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</si>
  <si>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</si>
  <si>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</si>
  <si>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</si>
  <si>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</si>
  <si>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</si>
  <si>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</si>
  <si>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</si>
  <si>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</si>
  <si>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</si>
  <si>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</si>
  <si>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</si>
  <si>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</si>
  <si>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</si>
  <si>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</si>
  <si>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</si>
  <si>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</si>
  <si>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</si>
  <si>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</si>
  <si>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</si>
  <si>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</si>
  <si>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</si>
  <si>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</si>
  <si>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</si>
  <si>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</si>
  <si>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</si>
  <si>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</si>
  <si>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</si>
  <si>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</si>
  <si>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</si>
  <si>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</si>
  <si>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</si>
  <si>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</si>
  <si>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</si>
  <si>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</si>
  <si>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</si>
  <si>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</si>
  <si>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</si>
  <si>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</si>
  <si>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</si>
  <si>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</si>
  <si>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</si>
  <si>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</si>
  <si>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</si>
  <si>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</si>
  <si>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</si>
  <si>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</si>
  <si>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</si>
  <si>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</si>
  <si>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</si>
  <si>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</si>
  <si>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</si>
  <si>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</si>
  <si>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</si>
  <si>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</si>
  <si>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</si>
  <si>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</si>
  <si>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</si>
  <si>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</si>
  <si>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</si>
  <si>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</si>
  <si>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</si>
  <si>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</si>
  <si>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</si>
  <si>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</si>
  <si>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</si>
  <si>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</si>
  <si>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</si>
  <si>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</si>
  <si>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</si>
  <si>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</si>
  <si>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</si>
  <si>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</si>
  <si>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</si>
  <si>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</si>
  <si>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</si>
  <si>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</si>
  <si>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</si>
  <si>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</si>
  <si>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</si>
  <si>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</si>
  <si>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</si>
  <si>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</si>
  <si>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</si>
  <si>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</si>
  <si>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</si>
  <si>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</si>
  <si>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</si>
  <si>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</si>
  <si>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</si>
  <si>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</si>
  <si>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</si>
  <si>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</si>
  <si>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</si>
  <si>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</si>
  <si>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</si>
  <si>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</si>
  <si>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</si>
  <si>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</si>
  <si>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</si>
  <si>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</si>
  <si>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</si>
  <si>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</si>
  <si>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</si>
  <si>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</si>
  <si>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</si>
  <si>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</si>
  <si>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</si>
  <si>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</si>
  <si>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</si>
  <si>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</si>
  <si>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</si>
  <si>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</si>
  <si>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</si>
  <si>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</si>
  <si>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</si>
  <si>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</si>
  <si>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</si>
  <si>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</si>
  <si>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</si>
  <si>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</si>
  <si>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</si>
  <si>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</si>
  <si>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</si>
  <si>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</si>
  <si>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</si>
  <si>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</si>
  <si>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</si>
  <si>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</si>
  <si>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</si>
  <si>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</si>
  <si>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</si>
  <si>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</si>
  <si>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</si>
  <si>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</si>
  <si>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</si>
  <si>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</si>
  <si>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</si>
  <si>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</si>
  <si>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</si>
  <si>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</si>
  <si>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</si>
  <si>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</si>
  <si>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</si>
  <si>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</si>
  <si>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</si>
  <si>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</si>
  <si>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</si>
  <si>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</si>
  <si>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</si>
  <si>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</si>
  <si>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</si>
  <si>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</si>
  <si>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</si>
  <si>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</si>
  <si>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</si>
  <si>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</si>
  <si>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</si>
  <si>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</si>
  <si>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</si>
  <si>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</si>
  <si>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</si>
  <si>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</si>
  <si>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</si>
  <si>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</si>
  <si>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</si>
  <si>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</si>
  <si>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</si>
  <si>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</si>
  <si>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</si>
  <si>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</si>
  <si>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</si>
  <si>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</si>
  <si>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</si>
  <si>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</si>
  <si>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</si>
  <si>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</si>
  <si>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</si>
  <si>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</si>
  <si>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</si>
  <si>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</si>
  <si>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</si>
  <si>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</si>
  <si>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</si>
  <si>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</si>
  <si>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</si>
  <si>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</si>
  <si>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</si>
  <si>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</si>
  <si>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</si>
  <si>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</si>
  <si>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</si>
  <si>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</si>
  <si>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</si>
  <si>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</si>
  <si>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</si>
  <si>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</si>
  <si>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</si>
  <si>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</si>
  <si>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</si>
  <si>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</si>
  <si>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</si>
  <si>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</si>
  <si>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</si>
  <si>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</si>
  <si>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</si>
  <si>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</si>
  <si>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</si>
  <si>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</si>
  <si>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</si>
  <si>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</si>
  <si>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</si>
  <si>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</si>
  <si>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</si>
  <si>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</si>
  <si>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</si>
  <si>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</si>
  <si>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</si>
  <si>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</si>
  <si>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</si>
  <si>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</si>
  <si>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</si>
  <si>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</si>
  <si>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</si>
  <si>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</si>
  <si>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</si>
  <si>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</si>
  <si>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</si>
  <si>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</si>
  <si>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</si>
  <si>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</si>
  <si>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</si>
  <si>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</si>
  <si>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</si>
  <si>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</si>
  <si>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</si>
  <si>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</si>
  <si>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</si>
  <si>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</si>
  <si>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</si>
  <si>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</si>
  <si>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</si>
  <si>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</si>
  <si>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</si>
  <si>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</si>
  <si>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</si>
  <si>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</si>
  <si>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</si>
  <si>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</si>
  <si>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</si>
  <si>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</si>
  <si>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</si>
  <si>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</si>
  <si>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</si>
  <si>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</si>
  <si>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</si>
  <si>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</si>
  <si>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</si>
  <si>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</si>
  <si>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</si>
  <si>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</si>
  <si>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</si>
  <si>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</si>
  <si>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</si>
  <si>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</si>
  <si>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</si>
  <si>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</si>
  <si>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</si>
  <si>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</si>
  <si>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</si>
  <si>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</si>
  <si>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</si>
  <si>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</si>
  <si>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</si>
  <si>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</si>
  <si>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</si>
  <si>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</si>
  <si>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</si>
  <si>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</si>
  <si>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</si>
  <si>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</si>
  <si>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</si>
  <si>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</si>
  <si>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</si>
  <si>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</si>
  <si>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</si>
  <si>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</si>
  <si>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</si>
  <si>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</si>
  <si>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</si>
  <si>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</si>
  <si>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</si>
  <si>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</si>
  <si>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</si>
  <si>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</si>
  <si>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</si>
  <si>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</si>
  <si>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</si>
  <si>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</si>
  <si>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</si>
  <si>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</si>
  <si>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</si>
  <si>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</si>
  <si>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</si>
  <si>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</si>
  <si>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</si>
  <si>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</si>
  <si>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</si>
  <si>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</si>
  <si>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</si>
  <si>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</si>
  <si>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</si>
  <si>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</si>
  <si>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</si>
  <si>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</si>
  <si>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</si>
  <si>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</si>
  <si>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</si>
  <si>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</si>
  <si>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</si>
  <si>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</si>
  <si>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</si>
  <si>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</si>
  <si>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</si>
  <si>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</si>
  <si>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</si>
  <si>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</si>
  <si>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</si>
  <si>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</si>
  <si>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</si>
  <si>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</si>
  <si>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</si>
  <si>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</si>
  <si>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</si>
  <si>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</si>
  <si>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</si>
  <si>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</si>
  <si>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</si>
  <si>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</si>
  <si>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</si>
  <si>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</si>
  <si>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</si>
  <si>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</si>
  <si>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</si>
  <si>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</si>
  <si>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</si>
  <si>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</si>
  <si>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</si>
  <si>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</si>
  <si>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</si>
  <si>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</si>
  <si>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</si>
  <si>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</si>
  <si>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</si>
  <si>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</si>
  <si>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</si>
  <si>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</si>
  <si>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</si>
  <si>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</si>
  <si>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</si>
  <si>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</si>
  <si>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</si>
  <si>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</si>
  <si>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</si>
  <si>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</si>
  <si>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</si>
  <si>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</si>
  <si>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</si>
  <si>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</si>
  <si>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</si>
  <si>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</si>
  <si>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</si>
  <si>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</si>
  <si>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</si>
  <si>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</si>
  <si>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</si>
  <si>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</si>
  <si>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</si>
  <si>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</si>
  <si>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</si>
  <si>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</si>
  <si>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</si>
  <si>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</si>
  <si>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</si>
  <si>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</si>
  <si>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</si>
  <si>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</si>
  <si>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</si>
  <si>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</si>
  <si>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</si>
  <si>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</si>
  <si>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</si>
  <si>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</si>
  <si>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</si>
  <si>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</si>
  <si>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</si>
  <si>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</si>
  <si>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</si>
  <si>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</si>
  <si>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</si>
  <si>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</si>
  <si>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</si>
  <si>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</si>
  <si>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</si>
  <si>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</si>
  <si>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</si>
  <si>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</si>
  <si>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</si>
  <si>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</si>
  <si>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</si>
  <si>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</si>
  <si>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</si>
  <si>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</si>
  <si>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</si>
  <si>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</si>
  <si>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</si>
  <si>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</si>
  <si>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</si>
  <si>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</si>
  <si>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</si>
  <si>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</si>
  <si>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</si>
  <si>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</si>
  <si>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</si>
  <si>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</si>
  <si>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</si>
  <si>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</si>
  <si>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</si>
  <si>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</si>
  <si>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</si>
  <si>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</si>
  <si>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</si>
  <si>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</si>
  <si>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</si>
  <si>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</si>
  <si>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</si>
  <si>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</si>
  <si>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</si>
  <si>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</si>
  <si>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</si>
  <si>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</si>
  <si>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</si>
  <si>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</si>
  <si>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</si>
  <si>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</si>
  <si>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</si>
  <si>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</si>
  <si>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</si>
  <si>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</si>
  <si>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</si>
  <si>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</si>
  <si>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</si>
  <si>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</si>
  <si>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</si>
  <si>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</si>
  <si>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</si>
  <si>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</si>
  <si>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</si>
  <si>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</si>
  <si>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</si>
  <si>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</si>
  <si>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</si>
  <si>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</si>
  <si>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</si>
  <si>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</si>
  <si>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</si>
  <si>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</si>
  <si>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</si>
  <si>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</si>
  <si>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</si>
  <si>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</si>
  <si>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</si>
  <si>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</si>
  <si>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</si>
  <si>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</si>
  <si>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</si>
  <si>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</si>
  <si>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</si>
  <si>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</si>
  <si>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</si>
  <si>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</si>
  <si>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</si>
  <si>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</si>
  <si>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</si>
  <si>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</si>
  <si>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</si>
  <si>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</si>
  <si>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</si>
  <si>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</si>
  <si>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</si>
  <si>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</si>
  <si>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</si>
  <si>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</si>
  <si>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</si>
  <si>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</si>
  <si>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</si>
  <si>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</si>
  <si>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</si>
  <si>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</si>
  <si>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</si>
  <si>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</si>
  <si>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</si>
  <si>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</si>
  <si>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</si>
  <si>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</si>
  <si>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</si>
  <si>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</si>
  <si>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</si>
  <si>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</si>
  <si>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</si>
  <si>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</si>
  <si>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</si>
  <si>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</si>
  <si>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</si>
  <si>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</si>
  <si>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</si>
  <si>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</si>
  <si>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</si>
  <si>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</si>
  <si>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</si>
  <si>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</si>
  <si>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</si>
  <si>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</si>
  <si>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</si>
  <si>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</si>
  <si>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</si>
  <si>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</si>
  <si>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</si>
  <si>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</si>
  <si>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</si>
  <si>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</si>
  <si>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</si>
  <si>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</si>
  <si>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</si>
  <si>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</si>
  <si>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</si>
  <si>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</si>
  <si>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</si>
  <si>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</si>
  <si>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</si>
  <si>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</si>
  <si>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</si>
  <si>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</si>
  <si>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</si>
  <si>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</si>
  <si>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</si>
  <si>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</si>
  <si>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</si>
  <si>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</si>
  <si>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</si>
  <si>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</si>
  <si>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</si>
  <si>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</si>
  <si>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</si>
  <si>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</si>
  <si>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</si>
  <si>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</si>
  <si>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</si>
  <si>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</si>
  <si>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</si>
  <si>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</si>
  <si>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</si>
  <si>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</si>
  <si>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</si>
  <si>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</si>
  <si>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</si>
  <si>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</si>
  <si>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</si>
  <si>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</si>
  <si>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</si>
  <si>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</si>
  <si>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</si>
  <si>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</si>
  <si>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</si>
  <si>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</si>
  <si>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</si>
  <si>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</si>
  <si>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</si>
  <si>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</si>
  <si>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</si>
  <si>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</si>
  <si>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</si>
  <si>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</si>
  <si>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</si>
  <si>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</si>
  <si>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</si>
  <si>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</si>
  <si>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</si>
  <si>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</si>
  <si>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</si>
  <si>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</si>
  <si>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</si>
  <si>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</si>
  <si>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</si>
  <si>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</si>
  <si>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</si>
  <si>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</si>
  <si>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</si>
  <si>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</si>
  <si>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</si>
  <si>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</si>
  <si>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</si>
  <si>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</si>
  <si>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</si>
  <si>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</si>
  <si>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</si>
  <si>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</si>
  <si>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</si>
  <si>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</si>
  <si>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</si>
  <si>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</si>
  <si>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</si>
  <si>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</si>
  <si>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</si>
  <si>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</si>
  <si>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</si>
  <si>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</si>
  <si>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</si>
  <si>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</si>
  <si>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</si>
  <si>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</si>
  <si>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</si>
  <si>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</si>
  <si>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</si>
  <si>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</si>
  <si>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</si>
  <si>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</si>
  <si>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</si>
  <si>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</si>
  <si>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</si>
  <si>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</si>
  <si>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</si>
  <si>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</si>
  <si>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</si>
  <si>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</si>
  <si>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</si>
  <si>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</si>
  <si>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</si>
  <si>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</si>
  <si>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</si>
  <si>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</si>
  <si>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</si>
  <si>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</si>
  <si>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</si>
  <si>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</si>
  <si>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</si>
  <si>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</si>
  <si>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</si>
  <si>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</si>
  <si>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</si>
  <si>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</si>
  <si>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</si>
  <si>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</si>
  <si>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</si>
  <si>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</si>
  <si>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</si>
  <si>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</si>
  <si>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</si>
  <si>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</si>
  <si>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</si>
  <si>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</si>
  <si>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</si>
  <si>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</si>
  <si>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</si>
  <si>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</si>
  <si>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</si>
  <si>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</si>
  <si>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</si>
  <si>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</si>
  <si>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</si>
  <si>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</si>
  <si>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</si>
  <si>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</si>
  <si>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</si>
  <si>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</si>
  <si>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</si>
  <si>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</si>
  <si>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</si>
  <si>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</si>
  <si>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</si>
  <si>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</si>
  <si>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</si>
  <si>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</si>
  <si>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</si>
  <si>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</si>
  <si>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</si>
  <si>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</si>
  <si>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</si>
  <si>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</si>
  <si>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</si>
  <si>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</si>
  <si>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</si>
  <si>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</si>
  <si>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</si>
  <si>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</si>
  <si>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</si>
  <si>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</si>
  <si>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</si>
  <si>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</si>
  <si>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</si>
  <si>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</si>
  <si>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</si>
  <si>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</si>
  <si>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</si>
  <si>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</si>
  <si>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</si>
  <si>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</si>
  <si>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</si>
  <si>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</si>
  <si>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</si>
  <si>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</si>
  <si>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</si>
  <si>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</si>
  <si>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</si>
  <si>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</si>
  <si>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</si>
  <si>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</si>
  <si>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</si>
  <si>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</si>
  <si>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</si>
  <si>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</si>
  <si>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</si>
  <si>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</si>
  <si>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</si>
  <si>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</si>
  <si>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</si>
  <si>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</si>
  <si>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</si>
  <si>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</si>
  <si>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</si>
  <si>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</si>
  <si>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</si>
  <si>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</si>
  <si>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</si>
  <si>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</si>
  <si>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</si>
  <si>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</si>
  <si>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</si>
  <si>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</si>
  <si>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</si>
  <si>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</si>
  <si>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</si>
  <si>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</si>
  <si>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</si>
  <si>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</si>
  <si>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</si>
  <si>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</si>
  <si>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</si>
  <si>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</si>
  <si>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</si>
  <si>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</si>
  <si>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</si>
  <si>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</si>
  <si>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</si>
  <si>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</si>
  <si>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</si>
  <si>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</si>
  <si>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</si>
  <si>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</si>
  <si>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</si>
  <si>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</si>
  <si>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</si>
  <si>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</si>
  <si>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</si>
  <si>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</si>
  <si>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</si>
  <si>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</si>
  <si>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</si>
  <si>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</si>
  <si>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</si>
  <si>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</si>
  <si>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</si>
  <si>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</si>
  <si>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</si>
  <si>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</si>
  <si>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</si>
  <si>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</si>
  <si>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</si>
  <si>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</si>
  <si>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</si>
  <si>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</si>
  <si>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</si>
  <si>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</si>
  <si>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</si>
  <si>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</si>
  <si>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</si>
  <si>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</si>
  <si>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</si>
  <si>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</si>
  <si>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</si>
  <si>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</si>
  <si>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</si>
  <si>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</si>
  <si>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</si>
  <si>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</si>
  <si>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</si>
  <si>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</si>
  <si>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</si>
  <si>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</si>
  <si>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</si>
  <si>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</si>
  <si>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</si>
  <si>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</si>
  <si>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</si>
  <si>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</si>
  <si>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</si>
  <si>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</si>
  <si>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</si>
  <si>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</si>
  <si>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</si>
  <si>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</si>
  <si>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</si>
  <si>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</si>
  <si>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</si>
  <si>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</si>
  <si>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</si>
  <si>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</si>
  <si>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</si>
  <si>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</si>
  <si>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</si>
  <si>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</si>
  <si>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</si>
  <si>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</si>
  <si>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</si>
  <si>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</si>
  <si>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</si>
  <si>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</si>
  <si>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</si>
  <si>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</si>
  <si>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</si>
  <si>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</si>
  <si>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</si>
  <si>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</si>
  <si>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</si>
  <si>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</si>
  <si>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</si>
  <si>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</si>
  <si>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</si>
  <si>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</si>
  <si>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</si>
  <si>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</si>
  <si>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</si>
  <si>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</si>
  <si>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</si>
  <si>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</si>
  <si>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</si>
  <si>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</si>
  <si>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</si>
  <si>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</si>
  <si>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</si>
  <si>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</si>
  <si>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</si>
  <si>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</si>
  <si>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</si>
  <si>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</si>
  <si>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</si>
  <si>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</si>
  <si>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</si>
  <si>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</si>
  <si>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</si>
  <si>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</si>
  <si>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</si>
  <si>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</si>
  <si>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</si>
  <si>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</si>
  <si>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</si>
  <si>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</si>
  <si>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</si>
  <si>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</si>
  <si>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</si>
  <si>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</si>
  <si>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</si>
  <si>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</si>
  <si>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</si>
  <si>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</si>
  <si>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</si>
  <si>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</si>
  <si>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</si>
  <si>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</si>
  <si>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</si>
  <si>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</si>
  <si>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</si>
  <si>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</si>
  <si>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</si>
  <si>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</si>
  <si>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</si>
  <si>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</si>
  <si>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</si>
  <si>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</si>
  <si>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</si>
  <si>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</si>
  <si>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</si>
  <si>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</si>
  <si>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</si>
  <si>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</si>
  <si>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</si>
  <si>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</si>
  <si>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</si>
  <si>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</si>
  <si>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</si>
  <si>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</si>
  <si>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</si>
  <si>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</si>
  <si>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</si>
  <si>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</si>
  <si>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</si>
  <si>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</si>
  <si>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</si>
  <si>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</si>
  <si>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</si>
  <si>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</si>
  <si>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</si>
  <si>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</si>
  <si>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</si>
  <si>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</si>
  <si>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</si>
  <si>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</si>
  <si>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</si>
  <si>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</si>
  <si>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</si>
  <si>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</si>
  <si>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</si>
  <si>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</si>
  <si>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</si>
  <si>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</si>
  <si>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</si>
  <si>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</si>
  <si>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</si>
  <si>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</si>
  <si>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</si>
  <si>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</si>
  <si>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</si>
  <si>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</si>
  <si>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</si>
  <si>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</si>
  <si>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</si>
  <si>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</si>
  <si>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</si>
  <si>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</si>
  <si>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</si>
  <si>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</si>
  <si>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</si>
  <si>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</si>
  <si>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</si>
  <si>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</si>
  <si>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</si>
  <si>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</si>
  <si>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</si>
  <si>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</si>
  <si>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</si>
  <si>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</si>
  <si>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</si>
  <si>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</si>
  <si>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</si>
  <si>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</si>
  <si>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</si>
  <si>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</si>
  <si>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</si>
  <si>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</si>
  <si>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</si>
  <si>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</si>
  <si>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</si>
  <si>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</si>
  <si>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</si>
  <si>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</si>
  <si>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</si>
  <si>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</si>
  <si>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</si>
  <si>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</si>
  <si>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</si>
  <si>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</si>
  <si>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</si>
  <si>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</si>
  <si>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</si>
  <si>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</si>
  <si>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</si>
  <si>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</si>
  <si>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</si>
  <si>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</si>
  <si>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</si>
  <si>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</si>
  <si>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</si>
  <si>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</si>
  <si>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</si>
  <si>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</si>
  <si>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</si>
  <si>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</si>
  <si>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</si>
  <si>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</si>
  <si>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</si>
  <si>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</si>
  <si>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</si>
  <si>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</si>
  <si>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</si>
  <si>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</si>
  <si>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</si>
  <si>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</si>
  <si>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</si>
  <si>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</si>
  <si>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</si>
  <si>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</si>
  <si>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</si>
  <si>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</si>
  <si>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</si>
  <si>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</si>
  <si>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</si>
  <si>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</si>
  <si>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</si>
  <si>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</si>
  <si>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</si>
  <si>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</si>
  <si>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</si>
  <si>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</si>
  <si>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</si>
  <si>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</si>
  <si>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</si>
  <si>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</si>
  <si>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</si>
  <si>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</si>
  <si>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</si>
  <si>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</si>
  <si>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</si>
  <si>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</si>
  <si>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</si>
  <si>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</si>
  <si>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</si>
  <si>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</si>
  <si>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</si>
  <si>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</si>
  <si>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</si>
  <si>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</si>
  <si>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</si>
  <si>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</si>
  <si>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</si>
  <si>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</si>
  <si>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</si>
  <si>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</si>
  <si>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</si>
  <si>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</si>
  <si>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</si>
  <si>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</si>
  <si>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</si>
  <si>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</si>
  <si>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</si>
  <si>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</si>
  <si>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</si>
  <si>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</si>
  <si>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</si>
  <si>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</si>
  <si>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</si>
  <si>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</si>
  <si>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</si>
  <si>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</si>
  <si>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</si>
  <si>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</si>
  <si>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</si>
  <si>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</si>
  <si>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</si>
  <si>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</si>
  <si>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</si>
  <si>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</si>
  <si>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</si>
  <si>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</si>
  <si>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</si>
  <si>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</si>
  <si>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</si>
  <si>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</si>
  <si>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</si>
  <si>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</si>
  <si>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</si>
  <si>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</si>
  <si>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</si>
  <si>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</si>
  <si>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</si>
  <si>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</si>
  <si>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</si>
  <si>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</si>
  <si>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</si>
  <si>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</si>
  <si>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</si>
  <si>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</si>
  <si>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</si>
  <si>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</si>
  <si>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</si>
  <si>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</si>
  <si>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</si>
  <si>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</si>
  <si>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</si>
  <si>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</si>
  <si>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</si>
  <si>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</si>
  <si>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</si>
  <si>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</si>
  <si>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</si>
  <si>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</si>
  <si>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</si>
  <si>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</si>
  <si>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</si>
  <si>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</si>
  <si>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</si>
  <si>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</si>
  <si>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</si>
  <si>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</si>
  <si>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</si>
  <si>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</si>
  <si>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</si>
  <si>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</si>
  <si>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</si>
  <si>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</si>
  <si>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</si>
  <si>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</si>
  <si>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</si>
  <si>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</si>
  <si>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</si>
  <si>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</si>
  <si>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</si>
  <si>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</si>
  <si>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</si>
  <si>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</si>
  <si>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</si>
  <si>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</si>
  <si>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</si>
  <si>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</si>
  <si>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</si>
  <si>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</si>
  <si>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</si>
  <si>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</si>
  <si>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</si>
  <si>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</si>
  <si>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</si>
  <si>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</si>
  <si>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</si>
  <si>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</si>
  <si>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</si>
  <si>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</si>
  <si>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</si>
  <si>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</si>
  <si>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</si>
  <si>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</si>
  <si>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</si>
  <si>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</si>
  <si>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</si>
  <si>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</si>
  <si>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</si>
  <si>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</si>
  <si>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</si>
  <si>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</si>
  <si>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</si>
  <si>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</si>
  <si>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</si>
  <si>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</si>
  <si>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</si>
  <si>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</si>
  <si>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</si>
  <si>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</si>
  <si>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</si>
  <si>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</si>
  <si>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</si>
  <si>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</si>
  <si>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</si>
  <si>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</si>
  <si>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</si>
  <si>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</si>
  <si>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</si>
  <si>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</si>
  <si>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</si>
  <si>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</si>
  <si>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</si>
  <si>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</si>
  <si>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</si>
  <si>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</si>
  <si>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</si>
  <si>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</si>
  <si>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</si>
  <si>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</si>
  <si>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</si>
  <si>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</si>
  <si>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</si>
  <si>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</si>
  <si>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</si>
  <si>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</si>
  <si>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</si>
  <si>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</si>
  <si>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</si>
  <si>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</si>
  <si>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</si>
  <si>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</si>
  <si>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</si>
  <si>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</si>
  <si>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</si>
  <si>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</si>
  <si>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</si>
  <si>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</si>
  <si>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</si>
  <si>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</si>
  <si>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</si>
  <si>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</si>
  <si>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</si>
  <si>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</si>
  <si>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</si>
  <si>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</si>
  <si>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</si>
  <si>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</si>
  <si>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</si>
  <si>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</si>
  <si>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</si>
  <si>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</si>
  <si>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</si>
  <si>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</si>
  <si>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</si>
  <si>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</si>
  <si>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</si>
  <si>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</si>
  <si>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</si>
  <si>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</si>
  <si>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</si>
  <si>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</si>
  <si>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</si>
  <si>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</si>
  <si>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</si>
  <si>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</si>
  <si>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</si>
  <si>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</si>
  <si>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</si>
  <si>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</si>
  <si>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</si>
  <si>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</si>
  <si>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</si>
  <si>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</si>
  <si>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</si>
  <si>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</si>
  <si>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</si>
  <si>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</si>
  <si>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</si>
  <si>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</si>
  <si>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</si>
  <si>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</si>
  <si>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</si>
  <si>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</si>
  <si>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</si>
  <si>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</si>
  <si>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</si>
  <si>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</si>
  <si>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</si>
  <si>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</si>
  <si>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</si>
  <si>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</si>
  <si>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</si>
  <si>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</si>
  <si>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</si>
  <si>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</si>
  <si>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</si>
  <si>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</si>
  <si>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</si>
  <si>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</si>
  <si>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</si>
  <si>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</si>
  <si>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</si>
  <si>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</si>
  <si>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</si>
  <si>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</si>
  <si>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</si>
  <si>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</si>
  <si>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</si>
  <si>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</si>
  <si>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</si>
  <si>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</si>
  <si>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</si>
  <si>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</si>
  <si>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</si>
  <si>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</si>
  <si>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</si>
  <si>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</si>
  <si>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</si>
  <si>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</si>
  <si>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</si>
  <si>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</si>
  <si>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</si>
  <si>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</si>
  <si>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</si>
  <si>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</si>
  <si>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</si>
  <si>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</si>
  <si>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</si>
  <si>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</si>
  <si>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</si>
  <si>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</si>
  <si>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</si>
  <si>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</si>
  <si>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</si>
  <si>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</si>
  <si>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</si>
  <si>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</si>
  <si>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</si>
  <si>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</si>
  <si>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</si>
  <si>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</si>
  <si>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</si>
  <si>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</si>
  <si>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</si>
  <si>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</si>
  <si>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</si>
  <si>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</si>
  <si>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</si>
  <si>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</si>
  <si>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</si>
  <si>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</si>
  <si>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</si>
  <si>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</si>
  <si>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</si>
  <si>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</si>
  <si>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</si>
  <si>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</si>
  <si>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</si>
  <si>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</si>
  <si>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</si>
  <si>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</si>
  <si>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</si>
  <si>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</si>
  <si>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</si>
  <si>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</si>
  <si>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</si>
  <si>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</si>
  <si>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</si>
  <si>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</si>
  <si>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</si>
  <si>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</si>
  <si>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</si>
  <si>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</si>
  <si>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</si>
  <si>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</si>
  <si>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</si>
  <si>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</si>
  <si>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</si>
  <si>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</si>
  <si>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</si>
  <si>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</si>
  <si>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</si>
  <si>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</si>
  <si>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</si>
  <si>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</si>
  <si>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</si>
  <si>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</si>
  <si>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</si>
  <si>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</si>
  <si>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</si>
  <si>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</si>
  <si>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</si>
  <si>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</si>
  <si>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</si>
  <si>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</si>
  <si>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</si>
  <si>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</si>
  <si>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</si>
  <si>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</si>
  <si>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</si>
  <si>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</si>
  <si>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</si>
  <si>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</si>
  <si>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</si>
  <si>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</si>
  <si>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</si>
  <si>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</si>
  <si>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</si>
  <si>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</si>
  <si>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</si>
  <si>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</si>
  <si>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</si>
  <si>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</si>
  <si>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</si>
  <si>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</si>
  <si>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</si>
  <si>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</si>
  <si>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</si>
  <si>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</si>
  <si>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</si>
  <si>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</si>
  <si>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</si>
  <si>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</si>
  <si>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</si>
  <si>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</si>
  <si>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</si>
  <si>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</si>
  <si>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</si>
  <si>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</si>
  <si>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</si>
  <si>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</si>
  <si>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</si>
  <si>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</si>
  <si>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</si>
  <si>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</si>
  <si>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</si>
  <si>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</si>
  <si>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</si>
  <si>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</si>
  <si>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</si>
  <si>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</si>
  <si>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</si>
  <si>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</si>
  <si>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</si>
  <si>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</si>
  <si>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</si>
  <si>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</si>
  <si>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</si>
  <si>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</si>
  <si>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</si>
  <si>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</si>
  <si>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</si>
  <si>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</si>
  <si>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</si>
  <si>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</si>
  <si>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</si>
  <si>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</si>
  <si>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</si>
  <si>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</si>
  <si>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</si>
  <si>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</si>
  <si>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</si>
  <si>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</si>
  <si>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</si>
  <si>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</si>
  <si>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</si>
  <si>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</si>
  <si>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</si>
  <si>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</si>
  <si>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</si>
  <si>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</si>
  <si>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</si>
  <si>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</si>
  <si>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</si>
  <si>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</si>
  <si>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</si>
  <si>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</si>
  <si>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</si>
  <si>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</si>
  <si>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</si>
  <si>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</si>
  <si>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</si>
  <si>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</si>
  <si>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</si>
  <si>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</si>
  <si>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</si>
  <si>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</si>
  <si>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</si>
  <si>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</si>
  <si>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</si>
  <si>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</si>
  <si>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</si>
  <si>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</si>
  <si>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</si>
  <si>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</si>
  <si>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</si>
  <si>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</si>
  <si>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</si>
  <si>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</si>
  <si>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</si>
  <si>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</si>
  <si>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</si>
  <si>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</si>
  <si>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</si>
  <si>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</si>
  <si>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</si>
  <si>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</si>
  <si>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</si>
  <si>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</si>
  <si>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</si>
  <si>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</si>
  <si>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</si>
  <si>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</si>
  <si>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</si>
  <si>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</si>
  <si>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</si>
  <si>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</si>
  <si>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</si>
  <si>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</si>
  <si>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</si>
  <si>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</si>
  <si>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</si>
  <si>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</si>
  <si>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</si>
  <si>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</si>
  <si>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</si>
  <si>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</si>
  <si>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</si>
  <si>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</si>
  <si>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</si>
  <si>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</si>
  <si>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</si>
  <si>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</si>
  <si>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</si>
  <si>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</si>
  <si>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</si>
  <si>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</si>
  <si>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</si>
  <si>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</si>
  <si>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</si>
  <si>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</si>
  <si>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</si>
  <si>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</si>
  <si>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</si>
  <si>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</si>
  <si>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</si>
  <si>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</si>
  <si>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</si>
  <si>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</si>
  <si>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</si>
  <si>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</si>
  <si>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</si>
  <si>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</si>
  <si>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</si>
  <si>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</si>
  <si>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</si>
  <si>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</si>
  <si>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</si>
  <si>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</si>
  <si>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</si>
  <si>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</si>
  <si>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</si>
  <si>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</si>
  <si>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</si>
  <si>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</si>
  <si>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</si>
  <si>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</si>
  <si>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</si>
  <si>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</si>
  <si>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</si>
  <si>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</si>
  <si>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</si>
  <si>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</si>
  <si>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</si>
  <si>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</si>
  <si>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</si>
  <si>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</si>
  <si>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</si>
  <si>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</si>
  <si>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</si>
  <si>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</si>
  <si>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</si>
  <si>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</si>
  <si>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</si>
  <si>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</si>
  <si>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</si>
  <si>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</si>
  <si>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</si>
  <si>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</si>
  <si>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</si>
  <si>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</si>
  <si>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</si>
  <si>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</si>
  <si>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</si>
  <si>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</si>
  <si>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</si>
  <si>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</si>
  <si>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</si>
  <si>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</si>
  <si>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</si>
  <si>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</si>
  <si>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</si>
  <si>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</si>
  <si>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</si>
  <si>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</si>
  <si>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</si>
  <si>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</si>
  <si>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</si>
  <si>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</si>
  <si>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</si>
  <si>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</si>
  <si>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</si>
  <si>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</si>
  <si>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</si>
  <si>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</si>
  <si>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</si>
  <si>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</si>
  <si>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</si>
  <si>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</si>
  <si>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</si>
  <si>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</si>
  <si>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</si>
  <si>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</si>
  <si>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</si>
  <si>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</si>
  <si>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</si>
  <si>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</si>
  <si>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</si>
  <si>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</si>
  <si>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</si>
  <si>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</si>
  <si>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</si>
  <si>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</si>
  <si>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</si>
  <si>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</si>
  <si>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</si>
  <si>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</si>
  <si>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</si>
  <si>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</si>
  <si>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</si>
  <si>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</si>
  <si>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</si>
  <si>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</si>
  <si>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</si>
  <si>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</si>
  <si>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</si>
  <si>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</si>
  <si>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</si>
  <si>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</si>
  <si>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</si>
  <si>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</si>
  <si>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</si>
  <si>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</si>
  <si>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</si>
  <si>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</si>
  <si>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</si>
  <si>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</si>
  <si>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</si>
  <si>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</si>
  <si>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</si>
  <si>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</si>
  <si>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</si>
  <si>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</si>
  <si>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</si>
  <si>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</si>
  <si>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</si>
  <si>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</si>
  <si>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</si>
  <si>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</si>
  <si>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</si>
  <si>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</si>
  <si>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</si>
  <si>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</si>
  <si>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</si>
  <si>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</si>
  <si>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</si>
  <si>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</si>
  <si>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</si>
  <si>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</si>
  <si>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</si>
  <si>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</si>
  <si>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</si>
  <si>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</si>
  <si>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</si>
  <si>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</si>
  <si>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</si>
  <si>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</si>
  <si>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</si>
  <si>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</si>
  <si>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</si>
  <si>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</si>
  <si>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</si>
  <si>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</si>
  <si>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</si>
  <si>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</si>
  <si>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</si>
  <si>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</si>
  <si>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</si>
  <si>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</si>
  <si>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</si>
  <si>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</si>
  <si>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</si>
  <si>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</si>
  <si>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</si>
  <si>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</si>
  <si>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</si>
  <si>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</si>
  <si>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</si>
  <si>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</si>
  <si>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</si>
  <si>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</si>
  <si>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</si>
  <si>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</si>
  <si>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</si>
  <si>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</si>
  <si>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</si>
  <si>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</si>
  <si>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</si>
  <si>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</si>
  <si>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</si>
  <si>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</si>
  <si>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</si>
  <si>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</si>
  <si>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</si>
  <si>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</si>
  <si>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</si>
  <si>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</si>
  <si>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</si>
  <si>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</si>
  <si>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</si>
  <si>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</si>
  <si>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</si>
  <si>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</si>
  <si>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</si>
  <si>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</si>
  <si>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</si>
  <si>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</si>
  <si>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</si>
  <si>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</si>
  <si>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</si>
  <si>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</si>
  <si>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</si>
  <si>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</si>
  <si>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</si>
  <si>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</si>
  <si>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</si>
  <si>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</si>
  <si>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</si>
  <si>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</si>
  <si>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</si>
  <si>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</si>
  <si>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</si>
  <si>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</si>
  <si>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</si>
  <si>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</si>
  <si>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</si>
  <si>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</si>
  <si>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</si>
  <si>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</si>
  <si>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</si>
  <si>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</si>
  <si>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</si>
  <si>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</si>
  <si>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</si>
  <si>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</si>
  <si>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</si>
  <si>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</si>
  <si>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</si>
  <si>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</si>
  <si>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</si>
  <si>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</si>
  <si>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</si>
  <si>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</si>
  <si>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</si>
  <si>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</si>
  <si>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</si>
  <si>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</si>
  <si>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</si>
  <si>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</si>
  <si>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</si>
  <si>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</si>
  <si>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</si>
  <si>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</si>
  <si>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</si>
  <si>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</si>
  <si>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</si>
  <si>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</si>
  <si>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</si>
  <si>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</si>
  <si>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</si>
  <si>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</si>
  <si>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</si>
  <si>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</si>
  <si>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</si>
  <si>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</si>
  <si>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</si>
  <si>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</si>
  <si>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</si>
  <si>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</si>
  <si>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</si>
  <si>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</si>
  <si>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</si>
  <si>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</si>
  <si>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</si>
  <si>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</si>
  <si>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</si>
  <si>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</si>
  <si>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</si>
  <si>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</si>
  <si>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</si>
  <si>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</si>
  <si>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</si>
  <si>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</si>
  <si>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</si>
  <si>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</si>
  <si>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</si>
  <si>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</si>
  <si>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</si>
  <si>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</si>
  <si>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</si>
  <si>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</si>
  <si>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</si>
  <si>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</si>
  <si>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</si>
  <si>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</si>
  <si>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</si>
  <si>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</si>
  <si>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</si>
  <si>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</si>
  <si>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</si>
  <si>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</si>
  <si>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</si>
  <si>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</si>
  <si>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</si>
  <si>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</si>
  <si>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</si>
  <si>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</si>
  <si>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</si>
  <si>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</si>
  <si>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</si>
  <si>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</si>
  <si>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</si>
  <si>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</si>
  <si>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</si>
  <si>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</si>
  <si>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</si>
  <si>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</si>
  <si>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</si>
  <si>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</si>
  <si>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</si>
  <si>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</si>
  <si>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</si>
  <si>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</si>
  <si>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</si>
  <si>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</si>
  <si>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</si>
  <si>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</si>
  <si>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</si>
  <si>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</si>
  <si>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</si>
  <si>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</si>
  <si>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</si>
  <si>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</si>
  <si>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</si>
  <si>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</si>
  <si>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</si>
  <si>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</si>
  <si>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</si>
  <si>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</si>
  <si>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</si>
  <si>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</si>
  <si>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</si>
  <si>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</si>
  <si>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</si>
  <si>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</si>
  <si>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</si>
  <si>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</si>
  <si>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</si>
  <si>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</si>
  <si>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</si>
  <si>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</si>
  <si>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</si>
  <si>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</si>
  <si>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</si>
  <si>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</si>
  <si>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</si>
  <si>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</si>
  <si>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</si>
  <si>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</si>
  <si>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</si>
  <si>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</si>
  <si>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</si>
  <si>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</si>
  <si>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</si>
  <si>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</si>
  <si>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</si>
  <si>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</si>
  <si>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</si>
  <si>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</si>
  <si>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</si>
  <si>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</si>
  <si>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</si>
  <si>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</si>
  <si>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</si>
  <si>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</si>
  <si>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</si>
  <si>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</si>
  <si>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</si>
  <si>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</si>
  <si>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</si>
  <si>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</si>
  <si>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</si>
  <si>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</si>
  <si>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</si>
  <si>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</si>
  <si>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</si>
  <si>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</si>
  <si>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</si>
  <si>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</si>
  <si>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</si>
  <si>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</si>
  <si>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</si>
  <si>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</si>
  <si>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</si>
  <si>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</si>
  <si>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</si>
  <si>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</si>
  <si>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</si>
  <si>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</si>
  <si>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</si>
  <si>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</si>
  <si>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</si>
  <si>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</si>
  <si>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</si>
  <si>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</si>
  <si>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</si>
  <si>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</si>
  <si>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</si>
  <si>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</si>
  <si>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</si>
  <si>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</si>
  <si>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</si>
  <si>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</si>
  <si>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</si>
  <si>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</si>
  <si>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</si>
  <si>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</si>
  <si>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</si>
  <si>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</si>
  <si>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</si>
  <si>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</si>
  <si>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</si>
  <si>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</si>
  <si>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</si>
  <si>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</si>
  <si>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</si>
  <si>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</si>
  <si>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</si>
  <si>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</si>
  <si>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</si>
  <si>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</si>
  <si>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</si>
  <si>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</si>
  <si>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</si>
  <si>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</si>
  <si>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</si>
  <si>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</si>
  <si>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</si>
  <si>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</si>
  <si>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</si>
  <si>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</si>
  <si>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</si>
  <si>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</si>
  <si>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</si>
  <si>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</si>
  <si>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</si>
  <si>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</si>
  <si>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</si>
  <si>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</si>
  <si>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</si>
  <si>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</si>
  <si>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</si>
  <si>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</si>
  <si>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</si>
  <si>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</si>
  <si>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</si>
  <si>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</si>
  <si>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</si>
  <si>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</si>
  <si>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</si>
  <si>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</si>
  <si>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</si>
  <si>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</si>
  <si>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</si>
  <si>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</si>
  <si>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</si>
  <si>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</si>
  <si>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</si>
  <si>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</si>
  <si>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</si>
  <si>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</si>
  <si>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</si>
  <si>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</si>
  <si>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</si>
  <si>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</si>
  <si>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</si>
  <si>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</si>
  <si>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</si>
  <si>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</si>
  <si>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</si>
  <si>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</si>
  <si>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</si>
  <si>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</si>
  <si>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</si>
  <si>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</si>
  <si>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</si>
  <si>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</si>
  <si>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</si>
  <si>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</si>
  <si>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</si>
  <si>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</si>
  <si>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</si>
  <si>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</si>
  <si>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</si>
  <si>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</si>
  <si>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</si>
  <si>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</si>
  <si>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</si>
  <si>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</si>
  <si>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</si>
  <si>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</si>
  <si>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</si>
  <si>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</si>
  <si>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</si>
  <si>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</si>
  <si>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</si>
  <si>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</si>
  <si>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</si>
  <si>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</si>
  <si>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</si>
  <si>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</si>
  <si>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</si>
  <si>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</si>
  <si>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</si>
  <si>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</si>
  <si>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</si>
  <si>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</si>
  <si>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</si>
  <si>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</si>
  <si>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</si>
  <si>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</si>
  <si>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</si>
  <si>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</si>
  <si>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</si>
  <si>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</si>
  <si>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</si>
  <si>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</si>
  <si>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</si>
  <si>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</si>
  <si>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</si>
  <si>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</si>
  <si>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</si>
  <si>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</si>
  <si>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</si>
  <si>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</si>
  <si>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</si>
  <si>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</si>
  <si>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</si>
  <si>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</si>
  <si>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</si>
  <si>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</si>
  <si>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</si>
  <si>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</si>
  <si>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</si>
  <si>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</si>
  <si>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</si>
  <si>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</si>
  <si>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</si>
  <si>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</si>
  <si>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</si>
  <si>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</si>
  <si>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</si>
  <si>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</si>
  <si>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</si>
  <si>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</si>
  <si>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</si>
  <si>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</si>
  <si>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</si>
  <si>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</si>
  <si>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</si>
  <si>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</si>
  <si>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</si>
  <si>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</si>
  <si>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</si>
  <si>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</si>
  <si>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</si>
  <si>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</si>
  <si>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</si>
  <si>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</si>
  <si>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</si>
  <si>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</si>
  <si>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</si>
  <si>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</si>
  <si>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</si>
  <si>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</si>
  <si>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</si>
  <si>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</si>
  <si>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</si>
  <si>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</si>
  <si>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</si>
  <si>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</si>
  <si>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</si>
  <si>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</si>
  <si>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</si>
  <si>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</si>
  <si>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</si>
  <si>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</si>
  <si>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</si>
  <si>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</si>
  <si>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</si>
  <si>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</si>
  <si>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</si>
  <si>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</si>
  <si>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</si>
  <si>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</si>
  <si>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</si>
  <si>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</si>
  <si>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</si>
  <si>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</si>
  <si>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</si>
  <si>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</si>
  <si>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</si>
  <si>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</si>
  <si>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</si>
  <si>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</si>
  <si>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</si>
  <si>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</si>
  <si>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</si>
  <si>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</si>
  <si>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</si>
  <si>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</si>
  <si>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</si>
  <si>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</si>
  <si>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</si>
  <si>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</si>
  <si>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</si>
  <si>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</si>
  <si>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</si>
  <si>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</si>
  <si>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</si>
  <si>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</si>
  <si>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</si>
  <si>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</si>
  <si>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</si>
  <si>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</si>
  <si>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</si>
  <si>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</si>
  <si>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</si>
  <si>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</si>
  <si>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</si>
  <si>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</si>
  <si>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</si>
  <si>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</si>
  <si>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</si>
  <si>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</si>
  <si>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</si>
  <si>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</si>
  <si>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</si>
  <si>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</si>
  <si>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</si>
  <si>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</si>
  <si>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</si>
  <si>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</si>
  <si>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</si>
  <si>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</si>
  <si>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</si>
  <si>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</si>
  <si>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</si>
  <si>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</si>
  <si>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</si>
  <si>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</si>
  <si>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</si>
  <si>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</si>
  <si>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</si>
  <si>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</si>
  <si>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</si>
  <si>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</si>
  <si>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</si>
  <si>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</si>
  <si>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</si>
  <si>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</si>
  <si>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</si>
  <si>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</si>
  <si>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</si>
  <si>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</si>
  <si>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</si>
  <si>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</si>
  <si>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</si>
  <si>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</si>
  <si>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</si>
  <si>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</si>
  <si>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</si>
  <si>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</si>
  <si>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</si>
  <si>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</si>
  <si>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</si>
  <si>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</si>
  <si>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</si>
  <si>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</si>
  <si>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</si>
  <si>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</si>
  <si>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</si>
  <si>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</si>
  <si>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</si>
  <si>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</si>
  <si>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</si>
  <si>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</si>
  <si>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</si>
  <si>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</si>
  <si>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</si>
  <si>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</si>
  <si>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</si>
  <si>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</si>
  <si>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</si>
  <si>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</si>
  <si>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</si>
  <si>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</si>
  <si>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</si>
  <si>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</si>
  <si>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</si>
  <si>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</si>
  <si>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</si>
  <si>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</si>
  <si>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</si>
  <si>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</si>
  <si>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</si>
  <si>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</si>
  <si>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</si>
  <si>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</si>
  <si>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</si>
  <si>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</si>
  <si>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</si>
  <si>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</si>
  <si>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</si>
  <si>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</si>
  <si>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</si>
  <si>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</si>
  <si>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</si>
  <si>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</si>
  <si>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</si>
  <si>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</si>
  <si>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</si>
  <si>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</si>
  <si>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</si>
  <si>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</si>
  <si>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</si>
  <si>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</si>
  <si>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</si>
  <si>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</si>
  <si>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</si>
  <si>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</si>
  <si>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</si>
  <si>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</si>
  <si>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</si>
  <si>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</si>
  <si>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</si>
  <si>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</si>
  <si>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</si>
  <si>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</si>
  <si>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</si>
  <si>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</si>
  <si>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</si>
  <si>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</si>
  <si>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</si>
  <si>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</si>
  <si>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</si>
  <si>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</si>
  <si>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</si>
  <si>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</si>
  <si>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</si>
  <si>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</si>
  <si>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</si>
  <si>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</si>
  <si>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</si>
  <si>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</si>
  <si>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</si>
  <si>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</si>
  <si>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</si>
  <si>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</si>
  <si>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</si>
  <si>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</si>
  <si>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</si>
  <si>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</si>
  <si>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</si>
  <si>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</si>
  <si>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</si>
  <si>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</si>
  <si>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</si>
  <si>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</si>
  <si>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</si>
  <si>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</si>
  <si>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</si>
  <si>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</si>
  <si>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</si>
  <si>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</si>
  <si>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</si>
  <si>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</si>
  <si>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</si>
  <si>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</si>
  <si>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</si>
  <si>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</si>
  <si>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</si>
  <si>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</si>
  <si>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</si>
  <si>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</si>
  <si>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</si>
  <si>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</si>
  <si>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</si>
  <si>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</si>
  <si>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</si>
  <si>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</si>
  <si>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</si>
  <si>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</si>
  <si>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</si>
  <si>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</si>
  <si>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</si>
  <si>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</si>
  <si>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</si>
  <si>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</si>
  <si>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</si>
  <si>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</si>
  <si>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</si>
  <si>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</si>
  <si>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</si>
  <si>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</si>
  <si>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</si>
  <si>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</si>
  <si>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</si>
  <si>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</si>
  <si>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</si>
  <si>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</si>
  <si>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</si>
  <si>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</si>
  <si>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</si>
  <si>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</si>
  <si>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</si>
  <si>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</si>
  <si>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</si>
  <si>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</si>
  <si>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</si>
  <si>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</si>
  <si>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</si>
  <si>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</si>
  <si>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</si>
  <si>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</si>
  <si>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</si>
  <si>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</si>
  <si>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</si>
  <si>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</si>
  <si>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</si>
  <si>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</si>
  <si>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</si>
  <si>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</si>
  <si>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</si>
  <si>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</si>
  <si>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</si>
  <si>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</si>
  <si>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</si>
  <si>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</si>
  <si>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</si>
  <si>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</si>
  <si>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</si>
  <si>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</si>
  <si>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</si>
  <si>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</si>
  <si>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</si>
  <si>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</si>
  <si>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</si>
  <si>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</si>
  <si>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</si>
  <si>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</si>
  <si>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</si>
  <si>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</si>
  <si>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</si>
  <si>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</si>
  <si>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</si>
  <si>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</si>
  <si>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</si>
  <si>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</si>
  <si>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</si>
  <si>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</si>
  <si>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</si>
  <si>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</si>
  <si>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</si>
  <si>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</si>
  <si>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</si>
  <si>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</si>
  <si>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</si>
  <si>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</si>
  <si>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</si>
  <si>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</si>
  <si>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</si>
  <si>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</si>
  <si>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</si>
  <si>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</si>
  <si>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</si>
  <si>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</si>
  <si>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</si>
  <si>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</si>
  <si>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</si>
  <si>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</si>
  <si>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</si>
  <si>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</si>
  <si>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</si>
  <si>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</si>
  <si>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</si>
  <si>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</si>
  <si>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</si>
  <si>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</si>
  <si>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</si>
  <si>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</si>
  <si>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</si>
  <si>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</si>
  <si>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</si>
  <si>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</si>
  <si>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</si>
  <si>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</si>
  <si>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</si>
  <si>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</si>
  <si>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</si>
  <si>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</si>
  <si>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</si>
  <si>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</si>
  <si>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</si>
  <si>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</si>
  <si>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</si>
  <si>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</si>
  <si>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</si>
  <si>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</si>
  <si>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</si>
  <si>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</si>
  <si>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</si>
  <si>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</si>
  <si>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</si>
  <si>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</si>
  <si>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</si>
  <si>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</si>
  <si>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</si>
  <si>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</si>
  <si>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</si>
  <si>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</si>
  <si>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</si>
  <si>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</si>
  <si>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</si>
  <si>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</si>
  <si>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</si>
  <si>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</si>
  <si>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</si>
  <si>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</si>
  <si>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</si>
  <si>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</si>
  <si>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</si>
  <si>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</si>
  <si>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</si>
  <si>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</si>
  <si>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</si>
  <si>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</si>
  <si>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</si>
  <si>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</si>
  <si>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</si>
  <si>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</si>
  <si>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</si>
  <si>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</si>
  <si>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</si>
  <si>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</si>
  <si>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</si>
  <si>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</si>
  <si>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</si>
  <si>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</si>
  <si>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</si>
  <si>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</si>
  <si>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</si>
  <si>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</si>
  <si>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</si>
  <si>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</si>
  <si>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</si>
  <si>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</si>
  <si>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</si>
  <si>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</si>
  <si>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</si>
  <si>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</si>
  <si>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</si>
  <si>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</si>
  <si>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</si>
  <si>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</si>
  <si>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</si>
  <si>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</si>
  <si>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</si>
  <si>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</si>
  <si>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</si>
  <si>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</si>
  <si>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</si>
  <si>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</si>
  <si>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</si>
  <si>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</si>
  <si>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</si>
  <si>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</si>
  <si>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</si>
  <si>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</si>
  <si>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</si>
  <si>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</si>
  <si>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</si>
  <si>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</si>
  <si>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</si>
  <si>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</si>
  <si>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</si>
  <si>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</si>
  <si>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</si>
  <si>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</si>
  <si>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</si>
  <si>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</si>
  <si>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</si>
  <si>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</si>
  <si>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</si>
  <si>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</si>
  <si>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</si>
  <si>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</si>
  <si>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</si>
  <si>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</si>
  <si>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</si>
  <si>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</si>
  <si>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</si>
  <si>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</si>
  <si>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</si>
  <si>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</si>
  <si>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</si>
  <si>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</si>
  <si>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</si>
  <si>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</si>
  <si>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</si>
  <si>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</si>
  <si>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</si>
  <si>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</si>
  <si>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</si>
  <si>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</si>
  <si>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</si>
  <si>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</si>
  <si>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</si>
  <si>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</si>
  <si>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</si>
  <si>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</si>
  <si>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</si>
  <si>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</si>
  <si>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</si>
  <si>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</si>
  <si>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</si>
  <si>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</si>
  <si>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</si>
  <si>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</si>
  <si>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</si>
  <si>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</si>
  <si>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</si>
  <si>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</si>
  <si>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</si>
  <si>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</si>
  <si>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</si>
  <si>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</si>
  <si>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</si>
  <si>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</si>
  <si>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</si>
  <si>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</si>
  <si>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</si>
  <si>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</si>
  <si>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</si>
  <si>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</si>
  <si>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</si>
  <si>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</si>
  <si>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</si>
  <si>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</si>
  <si>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</si>
  <si>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</si>
  <si>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</si>
  <si>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</si>
  <si>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</si>
  <si>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</si>
  <si>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</si>
  <si>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</si>
  <si>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</si>
  <si>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</si>
  <si>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</si>
  <si>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</si>
  <si>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</si>
  <si>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</si>
  <si>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</si>
  <si>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</si>
  <si>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</si>
  <si>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</si>
  <si>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</si>
  <si>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</si>
  <si>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</si>
  <si>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</si>
  <si>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</si>
  <si>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</si>
  <si>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</si>
  <si>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</si>
  <si>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</si>
  <si>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</si>
  <si>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</si>
  <si>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</si>
  <si>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</si>
  <si>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</si>
  <si>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</si>
  <si>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</si>
  <si>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</si>
  <si>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</si>
  <si>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</si>
  <si>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</si>
  <si>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</si>
  <si>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</si>
  <si>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</si>
  <si>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</si>
  <si>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</si>
  <si>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</si>
  <si>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</si>
  <si>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</si>
  <si>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</si>
  <si>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</si>
  <si>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</si>
  <si>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</si>
  <si>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</si>
  <si>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</si>
  <si>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</si>
  <si>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</si>
  <si>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</si>
  <si>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</si>
  <si>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</si>
  <si>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</si>
  <si>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</si>
  <si>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</si>
  <si>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</si>
  <si>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</si>
  <si>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</si>
  <si>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</si>
  <si>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</si>
  <si>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</si>
  <si>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</si>
  <si>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</si>
  <si>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</si>
  <si>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</si>
  <si>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</si>
  <si>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</si>
  <si>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</si>
  <si>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</si>
  <si>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</si>
  <si>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</si>
  <si>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</si>
  <si>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</si>
  <si>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</si>
  <si>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</si>
  <si>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</si>
  <si>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</si>
  <si>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</si>
  <si>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</si>
  <si>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</si>
  <si>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</si>
  <si>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</si>
  <si>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</si>
  <si>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</si>
  <si>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</si>
  <si>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</si>
  <si>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</si>
  <si>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</si>
  <si>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</si>
  <si>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</si>
  <si>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</si>
  <si>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</si>
  <si>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</si>
  <si>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</si>
  <si>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</si>
  <si>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</si>
  <si>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</si>
  <si>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</si>
  <si>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</si>
  <si>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</si>
  <si>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</si>
  <si>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</si>
  <si>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</si>
  <si>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</si>
  <si>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</si>
  <si>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</si>
  <si>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</si>
  <si>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</si>
  <si>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</si>
  <si>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</si>
  <si>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</si>
  <si>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</si>
  <si>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</si>
  <si>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</si>
  <si>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</si>
  <si>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</si>
  <si>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</si>
  <si>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</si>
  <si>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</si>
  <si>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</si>
  <si>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</si>
  <si>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</si>
  <si>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</si>
  <si>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</si>
  <si>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</si>
  <si>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</si>
  <si>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</si>
  <si>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</si>
  <si>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</si>
  <si>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</si>
  <si>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</si>
  <si>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</si>
  <si>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</si>
  <si>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</si>
  <si>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</si>
  <si>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</si>
  <si>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</si>
  <si>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</si>
  <si>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</si>
  <si>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</si>
  <si>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</si>
  <si>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</si>
  <si>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</si>
  <si>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</si>
  <si>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</si>
  <si>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</si>
  <si>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</si>
  <si>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</si>
  <si>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</si>
  <si>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</si>
  <si>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</si>
  <si>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</si>
  <si>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</si>
  <si>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</si>
  <si>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</si>
  <si>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</si>
  <si>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</si>
  <si>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</si>
  <si>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</si>
  <si>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</si>
  <si>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</si>
  <si>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</si>
  <si>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</si>
  <si>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</si>
  <si>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</si>
  <si>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</si>
  <si>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</si>
  <si>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</si>
  <si>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</si>
  <si>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</si>
  <si>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</si>
  <si>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</si>
  <si>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</si>
  <si>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</si>
  <si>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</si>
  <si>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</si>
  <si>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</si>
  <si>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</si>
  <si>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</si>
  <si>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</si>
  <si>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</si>
  <si>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</si>
  <si>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</si>
  <si>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</si>
  <si>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</si>
  <si>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</si>
  <si>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</si>
  <si>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</si>
  <si>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</si>
  <si>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</si>
  <si>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</si>
  <si>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</si>
  <si>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</si>
  <si>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</si>
  <si>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</si>
  <si>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</si>
  <si>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</si>
  <si>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</si>
  <si>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</si>
  <si>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</si>
  <si>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</si>
  <si>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</si>
  <si>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</si>
  <si>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</si>
  <si>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</si>
  <si>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</si>
  <si>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</si>
  <si>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</si>
  <si>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</si>
  <si>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</si>
  <si>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</si>
  <si>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</si>
  <si>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</si>
  <si>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</si>
  <si>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</si>
  <si>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</si>
  <si>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</si>
  <si>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</si>
  <si>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</si>
  <si>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</si>
  <si>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</si>
  <si>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</si>
  <si>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</si>
  <si>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</si>
  <si>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</si>
  <si>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</si>
  <si>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</si>
  <si>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</si>
  <si>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</si>
  <si>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</si>
  <si>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</si>
  <si>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</si>
  <si>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</si>
  <si>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</si>
  <si>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</si>
  <si>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</si>
  <si>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</si>
  <si>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</si>
  <si>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</si>
  <si>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</si>
  <si>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</si>
  <si>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</si>
  <si>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</si>
  <si>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</si>
  <si>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</si>
  <si>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</si>
  <si>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</si>
  <si>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</si>
  <si>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</si>
  <si>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</si>
  <si>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</si>
  <si>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</si>
  <si>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</si>
  <si>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</si>
  <si>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</si>
  <si>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</si>
  <si>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</si>
  <si>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</si>
  <si>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</si>
  <si>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</si>
  <si>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</si>
  <si>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</si>
  <si>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</si>
  <si>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</si>
  <si>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</si>
  <si>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</si>
  <si>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</si>
  <si>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</si>
  <si>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</si>
  <si>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</si>
  <si>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</si>
  <si>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</si>
  <si>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</si>
  <si>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</si>
  <si>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</si>
  <si>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</si>
  <si>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</si>
  <si>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</si>
  <si>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</si>
  <si>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</si>
  <si>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</si>
  <si>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</si>
  <si>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</si>
  <si>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</si>
  <si>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</si>
  <si>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</si>
  <si>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</si>
  <si>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</si>
  <si>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</si>
  <si>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</si>
  <si>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</si>
  <si>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</si>
  <si>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</si>
  <si>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</si>
  <si>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</si>
  <si>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</si>
  <si>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</si>
  <si>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</si>
  <si>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</si>
  <si>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</si>
  <si>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</si>
  <si>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</si>
  <si>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</si>
  <si>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</si>
  <si>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</si>
  <si>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</si>
  <si>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</si>
  <si>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</si>
  <si>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</si>
  <si>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</si>
  <si>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</si>
  <si>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</si>
  <si>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</si>
  <si>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</si>
  <si>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</si>
  <si>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</si>
  <si>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</si>
  <si>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</si>
  <si>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</si>
  <si>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</si>
  <si>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</si>
  <si>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</si>
  <si>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</si>
  <si>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</si>
  <si>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</si>
  <si>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</si>
  <si>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</si>
  <si>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</si>
  <si>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</si>
  <si>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</si>
  <si>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</si>
  <si>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</si>
  <si>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</si>
  <si>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</si>
  <si>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</si>
  <si>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</si>
  <si>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</si>
  <si>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</si>
  <si>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</si>
  <si>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</si>
  <si>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</si>
  <si>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</si>
  <si>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</si>
  <si>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</si>
  <si>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</si>
  <si>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</si>
  <si>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</si>
  <si>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</si>
  <si>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</si>
  <si>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</si>
  <si>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</si>
  <si>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</si>
  <si>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</si>
  <si>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</si>
  <si>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</si>
  <si>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</si>
  <si>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</si>
  <si>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</si>
  <si>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</si>
  <si>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</si>
  <si>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</si>
  <si>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</si>
  <si>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</si>
  <si>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</si>
  <si>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</si>
  <si>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</si>
  <si>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</si>
  <si>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</si>
  <si>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</si>
  <si>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</si>
  <si>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</si>
  <si>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</si>
  <si>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</si>
  <si>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</si>
  <si>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</si>
  <si>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</si>
  <si>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</si>
  <si>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</si>
  <si>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</si>
  <si>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</si>
  <si>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</si>
  <si>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</si>
  <si>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</si>
  <si>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</si>
  <si>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</si>
  <si>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</si>
  <si>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</si>
  <si>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</si>
  <si>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</si>
  <si>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</si>
  <si>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</si>
  <si>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</si>
  <si>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</si>
  <si>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</si>
  <si>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</si>
  <si>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</si>
  <si>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</si>
  <si>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</si>
  <si>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</si>
  <si>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</si>
  <si>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</si>
  <si>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</si>
  <si>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</si>
  <si>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</si>
  <si>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</si>
  <si>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</si>
  <si>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</si>
  <si>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</si>
  <si>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</si>
  <si>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</si>
  <si>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</si>
  <si>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</si>
  <si>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</si>
  <si>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</si>
  <si>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</si>
  <si>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</si>
  <si>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</si>
  <si>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</si>
  <si>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</si>
  <si>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</si>
  <si>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</si>
  <si>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</si>
  <si>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</si>
  <si>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</si>
  <si>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</si>
  <si>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</si>
  <si>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</si>
  <si>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</si>
  <si>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</si>
  <si>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</si>
  <si>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</si>
  <si>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</si>
  <si>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</si>
  <si>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</si>
  <si>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</si>
  <si>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</si>
  <si>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</si>
  <si>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</si>
  <si>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</si>
  <si>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</si>
  <si>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</si>
  <si>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</si>
  <si>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</si>
  <si>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</si>
  <si>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</si>
  <si>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</si>
  <si>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</si>
  <si>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</si>
  <si>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</si>
  <si>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</si>
  <si>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</si>
  <si>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</si>
  <si>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</si>
  <si>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</si>
  <si>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</si>
  <si>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</si>
  <si>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</si>
  <si>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</si>
  <si>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</si>
  <si>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</si>
  <si>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</si>
  <si>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</si>
  <si>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</si>
  <si>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</si>
  <si>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</si>
  <si>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</si>
  <si>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</si>
  <si>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</si>
  <si>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</si>
  <si>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</si>
  <si>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</si>
  <si>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</si>
  <si>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</si>
  <si>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</si>
  <si>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</si>
  <si>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</si>
  <si>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</si>
  <si>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</si>
  <si>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</si>
  <si>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</si>
  <si>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</si>
  <si>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</si>
  <si>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</si>
  <si>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</si>
  <si>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</si>
  <si>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</si>
  <si>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</si>
  <si>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</si>
  <si>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</si>
  <si>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</si>
  <si>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</si>
  <si>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</si>
  <si>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</si>
  <si>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</si>
  <si>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</si>
  <si>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</si>
  <si>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</si>
  <si>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</si>
  <si>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</si>
  <si>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</si>
  <si>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</si>
  <si>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</si>
  <si>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</si>
  <si>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</si>
  <si>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</si>
  <si>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</si>
  <si>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</si>
  <si>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</si>
  <si>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</si>
  <si>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</si>
  <si>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</si>
  <si>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</si>
  <si>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</si>
  <si>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</si>
  <si>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</si>
  <si>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</si>
  <si>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</si>
  <si>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</si>
  <si>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</si>
  <si>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</si>
  <si>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</si>
  <si>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</si>
  <si>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</si>
  <si>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</si>
  <si>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</si>
  <si>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</si>
  <si>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</si>
  <si>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</si>
  <si>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</si>
  <si>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</si>
  <si>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</si>
  <si>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</si>
  <si>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</si>
  <si>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</si>
  <si>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</si>
  <si>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</si>
  <si>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</si>
  <si>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</si>
  <si>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</si>
  <si>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</si>
  <si>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</si>
  <si>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</si>
  <si>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</si>
  <si>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</si>
  <si>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</si>
  <si>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</si>
  <si>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</si>
  <si>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</si>
  <si>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</si>
  <si>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</si>
  <si>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</si>
  <si>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</si>
  <si>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</si>
  <si>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</si>
  <si>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</si>
  <si>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</si>
  <si>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</si>
  <si>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</si>
  <si>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</si>
  <si>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</si>
  <si>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</si>
  <si>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</si>
  <si>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</si>
  <si>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</si>
  <si>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</si>
  <si>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</si>
  <si>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</si>
  <si>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</si>
  <si>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</si>
  <si>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</si>
  <si>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</si>
  <si>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</si>
  <si>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</si>
  <si>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</si>
  <si>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</si>
  <si>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</si>
  <si>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</si>
  <si>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</si>
  <si>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</si>
  <si>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</si>
  <si>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</si>
  <si>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</si>
  <si>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</si>
  <si>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</si>
  <si>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</si>
  <si>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</si>
  <si>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</si>
  <si>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</si>
  <si>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</si>
  <si>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</si>
  <si>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</si>
  <si>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</si>
  <si>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</si>
  <si>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</si>
  <si>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</si>
  <si>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</si>
  <si>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</si>
  <si>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</si>
  <si>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</si>
  <si>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</si>
  <si>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</si>
  <si>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</si>
  <si>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</si>
  <si>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</si>
  <si>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</si>
  <si>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</si>
  <si>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</si>
  <si>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</si>
  <si>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</si>
  <si>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</si>
  <si>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</si>
  <si>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</si>
  <si>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</si>
  <si>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</si>
  <si>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</si>
  <si>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</si>
  <si>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</si>
  <si>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</si>
  <si>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</si>
  <si>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</si>
  <si>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</si>
  <si>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</si>
  <si>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</si>
  <si>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</si>
  <si>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</si>
  <si>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</si>
  <si>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</si>
  <si>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</si>
  <si>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</si>
  <si>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</si>
  <si>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</si>
  <si>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</si>
  <si>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</si>
  <si>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</si>
  <si>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</si>
  <si>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</si>
  <si>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</si>
  <si>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</si>
  <si>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</si>
  <si>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</si>
  <si>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</si>
  <si>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</si>
  <si>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</si>
  <si>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</si>
  <si>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</si>
  <si>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</si>
  <si>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</si>
  <si>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</si>
  <si>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</si>
  <si>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</si>
  <si>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</si>
  <si>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</si>
  <si>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</si>
  <si>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</si>
  <si>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</si>
  <si>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</si>
  <si>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</si>
  <si>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</si>
  <si>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</si>
  <si>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</si>
  <si>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</si>
  <si>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</si>
  <si>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</si>
  <si>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</si>
  <si>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</si>
  <si>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</si>
  <si>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</si>
  <si>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</si>
  <si>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</si>
  <si>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</si>
  <si>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</si>
  <si>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</si>
  <si>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</si>
  <si>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</si>
  <si>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</si>
  <si>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</si>
  <si>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</si>
  <si>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</si>
  <si>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</si>
  <si>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</si>
  <si>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</si>
  <si>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</si>
  <si>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</si>
  <si>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</si>
  <si>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</si>
  <si>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</si>
  <si>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</si>
  <si>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</si>
  <si>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</si>
  <si>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</si>
  <si>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</si>
  <si>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</si>
  <si>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</si>
  <si>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</si>
  <si>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</si>
  <si>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</si>
  <si>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</si>
  <si>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</si>
  <si>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</si>
  <si>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</si>
  <si>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</si>
  <si>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</si>
  <si>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</si>
  <si>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</si>
  <si>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</si>
  <si>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</si>
  <si>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</si>
  <si>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</si>
  <si>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</si>
  <si>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</si>
  <si>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</si>
  <si>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</si>
  <si>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</si>
  <si>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</si>
  <si>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</si>
  <si>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</si>
  <si>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</si>
  <si>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</si>
  <si>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</si>
  <si>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</si>
  <si>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</si>
  <si>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</si>
  <si>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</si>
  <si>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</si>
  <si>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</si>
  <si>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</si>
  <si>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</si>
  <si>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</si>
  <si>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</si>
  <si>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</si>
  <si>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</si>
  <si>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</si>
  <si>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</si>
  <si>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</si>
  <si>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</si>
  <si>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</si>
  <si>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</si>
  <si>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</si>
  <si>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</si>
  <si>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</si>
  <si>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</si>
  <si>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</si>
  <si>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</si>
  <si>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</si>
  <si>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</si>
  <si>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</si>
  <si>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</si>
  <si>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</si>
  <si>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</si>
  <si>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</si>
  <si>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</si>
  <si>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</si>
  <si>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</si>
  <si>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</si>
  <si>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</si>
  <si>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</si>
  <si>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</si>
  <si>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</si>
  <si>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</si>
  <si>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</si>
  <si>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</si>
  <si>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</si>
  <si>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</si>
  <si>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</si>
  <si>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</si>
  <si>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</si>
  <si>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</si>
  <si>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</si>
  <si>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</si>
  <si>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</si>
  <si>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</si>
  <si>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</si>
  <si>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</si>
  <si>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</si>
  <si>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</si>
  <si>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</si>
  <si>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</si>
  <si>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</si>
  <si>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</si>
  <si>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</si>
  <si>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</si>
  <si>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</si>
  <si>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</si>
  <si>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</si>
  <si>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</si>
  <si>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</si>
  <si>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</si>
  <si>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</si>
  <si>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</si>
  <si>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</si>
  <si>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</si>
  <si>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</si>
  <si>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</si>
  <si>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</si>
  <si>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</si>
  <si>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</si>
  <si>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</si>
  <si>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</si>
  <si>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</si>
  <si>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</si>
  <si>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</si>
  <si>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</si>
  <si>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</si>
  <si>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</si>
  <si>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</si>
  <si>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</si>
  <si>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</si>
  <si>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</si>
  <si>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</si>
  <si>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</si>
  <si>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</si>
  <si>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</si>
  <si>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</si>
  <si>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</si>
  <si>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</si>
  <si>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</si>
  <si>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</si>
  <si>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</si>
  <si>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</si>
  <si>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</si>
  <si>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</si>
  <si>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</si>
  <si>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</si>
  <si>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</si>
  <si>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</si>
  <si>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</si>
  <si>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</si>
  <si>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</si>
  <si>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</si>
  <si>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</si>
  <si>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</si>
  <si>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</si>
  <si>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</si>
  <si>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</si>
  <si>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</si>
  <si>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</si>
  <si>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</si>
  <si>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</si>
  <si>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</si>
  <si>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</si>
  <si>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</si>
  <si>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</si>
  <si>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</si>
  <si>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</si>
  <si>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</si>
  <si>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</si>
  <si>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</si>
  <si>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</si>
  <si>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</si>
  <si>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</si>
  <si>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</si>
  <si>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</si>
  <si>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</si>
  <si>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</si>
  <si>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</si>
  <si>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</si>
  <si>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</si>
  <si>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</si>
  <si>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</si>
  <si>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</si>
  <si>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</si>
  <si>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</si>
  <si>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</si>
  <si>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</si>
  <si>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</si>
  <si>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</si>
  <si>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</si>
  <si>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</si>
  <si>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</si>
  <si>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</si>
  <si>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</si>
  <si>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</si>
  <si>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</si>
  <si>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</si>
  <si>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</si>
  <si>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</si>
  <si>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</si>
  <si>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</si>
  <si>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</si>
  <si>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</si>
  <si>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</si>
  <si>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</si>
  <si>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</si>
  <si>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</si>
  <si>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</si>
  <si>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</si>
  <si>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</si>
  <si>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</si>
  <si>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</si>
  <si>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</si>
  <si>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</si>
  <si>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</si>
  <si>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</si>
  <si>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</si>
  <si>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</si>
  <si>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</si>
  <si>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</si>
  <si>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</si>
  <si>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</si>
  <si>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</si>
  <si>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</si>
  <si>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</si>
  <si>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</si>
  <si>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</si>
  <si>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</si>
  <si>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</si>
  <si>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</si>
  <si>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</si>
  <si>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</si>
  <si>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</si>
  <si>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</si>
  <si>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</si>
  <si>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</si>
  <si>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</si>
  <si>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</si>
  <si>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</si>
  <si>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</si>
  <si>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</si>
  <si>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</si>
  <si>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</si>
  <si>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</si>
  <si>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</si>
  <si>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</si>
  <si>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</si>
  <si>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</si>
  <si>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</si>
  <si>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</si>
  <si>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</si>
  <si>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</si>
  <si>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</si>
  <si>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</si>
  <si>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</si>
  <si>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</si>
  <si>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</si>
  <si>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</si>
  <si>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</si>
  <si>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</si>
  <si>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</si>
  <si>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</si>
  <si>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</si>
  <si>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</si>
  <si>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</si>
  <si>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</si>
  <si>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</si>
  <si>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</si>
  <si>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</si>
  <si>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</si>
  <si>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</si>
  <si>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</si>
  <si>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</si>
  <si>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</si>
  <si>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</si>
  <si>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</si>
  <si>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</si>
  <si>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</si>
  <si>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</si>
  <si>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</si>
  <si>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</si>
  <si>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</si>
  <si>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</si>
  <si>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</si>
  <si>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</si>
  <si>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</si>
  <si>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</si>
  <si>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</si>
  <si>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</si>
  <si>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</si>
  <si>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</si>
  <si>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</si>
  <si>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</si>
  <si>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</si>
  <si>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</si>
  <si>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</si>
  <si>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</si>
  <si>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</si>
  <si>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</si>
  <si>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</si>
  <si>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</si>
  <si>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</si>
  <si>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</si>
  <si>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</si>
  <si>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</si>
  <si>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</si>
  <si>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</si>
  <si>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</si>
  <si>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</si>
  <si>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</si>
  <si>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</si>
  <si>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</si>
  <si>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</si>
  <si>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</si>
  <si>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</si>
  <si>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</si>
  <si>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</si>
  <si>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</si>
  <si>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</si>
  <si>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</si>
  <si>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</si>
  <si>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</si>
  <si>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</si>
  <si>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</si>
  <si>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</si>
  <si>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</si>
  <si>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</si>
  <si>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</si>
  <si>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</si>
  <si>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</si>
  <si>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</si>
  <si>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</si>
  <si>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</si>
  <si>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</si>
  <si>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</si>
  <si>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</si>
  <si>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</si>
  <si>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</si>
  <si>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</si>
  <si>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</si>
  <si>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</si>
  <si>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</si>
  <si>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</si>
  <si>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</si>
  <si>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</si>
  <si>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</si>
  <si>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</si>
  <si>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</si>
  <si>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</si>
  <si>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</si>
  <si>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</si>
  <si>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</si>
  <si>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</si>
  <si>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</si>
  <si>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</si>
  <si>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</si>
  <si>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</si>
  <si>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</si>
  <si>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</si>
  <si>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</si>
  <si>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</si>
  <si>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</si>
  <si>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</si>
  <si>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</si>
  <si>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</si>
  <si>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</si>
  <si>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</si>
  <si>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</si>
  <si>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</si>
  <si>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</si>
  <si>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</si>
  <si>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</si>
  <si>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</si>
  <si>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</si>
  <si>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</si>
  <si>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</si>
  <si>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</si>
  <si>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</si>
  <si>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</si>
  <si>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</si>
  <si>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</si>
  <si>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</si>
  <si>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</si>
  <si>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</si>
  <si>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</si>
  <si>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</si>
  <si>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</si>
  <si>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</si>
  <si>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</si>
  <si>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</si>
  <si>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</si>
  <si>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</si>
  <si>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</si>
  <si>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</si>
  <si>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</si>
  <si>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</si>
  <si>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</si>
  <si>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</si>
  <si>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</si>
  <si>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</si>
  <si>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</si>
  <si>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</si>
  <si>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</si>
  <si>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</si>
  <si>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</si>
  <si>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</si>
  <si>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</si>
  <si>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</si>
  <si>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</si>
  <si>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</si>
  <si>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</si>
  <si>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</si>
  <si>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</si>
  <si>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</si>
  <si>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</si>
  <si>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</si>
  <si>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</si>
  <si>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</si>
  <si>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</si>
  <si>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</si>
  <si>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</si>
  <si>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</si>
  <si>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</si>
  <si>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</si>
  <si>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</si>
  <si>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</si>
  <si>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</si>
  <si>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</si>
  <si>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</si>
  <si>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</si>
  <si>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</si>
  <si>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</si>
  <si>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</si>
  <si>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</si>
  <si>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</si>
  <si>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</si>
  <si>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</si>
  <si>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</si>
  <si>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</si>
  <si>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</si>
  <si>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</si>
  <si>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</si>
  <si>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</si>
  <si>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</si>
  <si>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</si>
  <si>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</si>
  <si>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</si>
  <si>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</si>
  <si>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</si>
  <si>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</si>
  <si>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</si>
  <si>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</si>
  <si>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</si>
  <si>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</si>
  <si>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</si>
  <si>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</si>
  <si>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</si>
  <si>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</si>
  <si>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</si>
  <si>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</si>
  <si>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</si>
  <si>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</si>
  <si>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</si>
  <si>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</si>
  <si>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</si>
  <si>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</si>
  <si>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</si>
  <si>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</si>
  <si>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</si>
  <si>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</si>
  <si>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</si>
  <si>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</si>
  <si>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</si>
  <si>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</si>
  <si>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</si>
  <si>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</si>
  <si>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</si>
  <si>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</si>
  <si>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</si>
  <si>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</si>
  <si>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</si>
  <si>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</si>
  <si>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</si>
  <si>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</si>
  <si>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</si>
  <si>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</si>
  <si>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</si>
  <si>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</si>
  <si>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</si>
  <si>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</si>
  <si>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</si>
  <si>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</si>
  <si>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</si>
  <si>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</si>
  <si>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</si>
  <si>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</si>
  <si>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</si>
  <si>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</si>
  <si>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</si>
  <si>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</si>
  <si>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</si>
  <si>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</si>
  <si>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</si>
  <si>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</si>
  <si>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</si>
  <si>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</si>
  <si>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</si>
  <si>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</si>
  <si>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</si>
  <si>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</si>
  <si>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</si>
  <si>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</si>
  <si>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</si>
  <si>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</si>
  <si>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</si>
  <si>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</si>
  <si>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</si>
  <si>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</si>
  <si>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</si>
  <si>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</si>
  <si>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</si>
  <si>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</si>
  <si>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</si>
  <si>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</si>
  <si>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</si>
  <si>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</si>
  <si>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</si>
  <si>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</si>
  <si>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</si>
  <si>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</si>
  <si>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</si>
  <si>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</si>
  <si>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</si>
  <si>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</si>
  <si>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</si>
  <si>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</si>
  <si>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</si>
  <si>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</si>
  <si>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</si>
  <si>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</si>
  <si>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</si>
  <si>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</si>
  <si>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</si>
  <si>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</si>
  <si>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</si>
  <si>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</si>
  <si>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</si>
  <si>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</si>
  <si>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</si>
  <si>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</si>
  <si>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</si>
  <si>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</si>
  <si>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</si>
  <si>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</si>
  <si>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</si>
  <si>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</si>
  <si>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</si>
  <si>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</si>
  <si>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</si>
  <si>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</si>
  <si>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</si>
  <si>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</si>
  <si>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</si>
  <si>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</si>
  <si>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</si>
  <si>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</si>
  <si>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</si>
  <si>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</si>
  <si>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</si>
  <si>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</si>
  <si>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</si>
  <si>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</si>
  <si>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</si>
  <si>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</si>
  <si>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</si>
  <si>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</si>
  <si>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</si>
  <si>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</si>
  <si>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</si>
  <si>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</si>
  <si>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</si>
  <si>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</si>
  <si>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</si>
  <si>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</si>
  <si>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</si>
  <si>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</si>
  <si>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</si>
  <si>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</si>
  <si>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</si>
  <si>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</si>
  <si>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</si>
  <si>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</si>
  <si>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</si>
  <si>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</si>
  <si>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</si>
  <si>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</si>
  <si>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</si>
  <si>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</si>
  <si>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</si>
  <si>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</si>
  <si>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</si>
  <si>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</si>
  <si>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</si>
  <si>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</si>
  <si>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</si>
  <si>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</si>
  <si>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</si>
  <si>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</si>
  <si>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</si>
  <si>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</si>
  <si>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</si>
  <si>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</si>
  <si>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</si>
  <si>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</si>
  <si>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</si>
  <si>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</si>
  <si>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</si>
  <si>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</si>
  <si>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</si>
  <si>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</si>
  <si>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</si>
  <si>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</si>
  <si>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</si>
  <si>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</si>
  <si>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</si>
  <si>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</si>
  <si>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</si>
  <si>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</si>
  <si>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</si>
  <si>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</si>
  <si>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</si>
  <si>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</si>
  <si>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</si>
  <si>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</si>
  <si>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</si>
  <si>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</si>
  <si>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</si>
  <si>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</si>
  <si>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</si>
  <si>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</si>
  <si>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</si>
  <si>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</si>
  <si>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</si>
  <si>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</si>
  <si>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</si>
  <si>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</si>
  <si>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</si>
  <si>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</si>
  <si>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</si>
  <si>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</si>
  <si>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</si>
  <si>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</si>
  <si>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</si>
  <si>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</si>
  <si>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</si>
  <si>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</si>
  <si>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</si>
  <si>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</si>
  <si>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</si>
  <si>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</si>
  <si>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</si>
  <si>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</si>
  <si>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</si>
  <si>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</si>
  <si>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</si>
  <si>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</si>
  <si>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</si>
  <si>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</si>
  <si>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</si>
  <si>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</si>
  <si>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</si>
  <si>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</si>
  <si>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</si>
  <si>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</si>
  <si>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</si>
  <si>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</si>
  <si>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</si>
  <si>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</si>
  <si>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</si>
  <si>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</si>
  <si>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</si>
  <si>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</si>
  <si>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</si>
  <si>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</si>
  <si>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</si>
  <si>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</si>
  <si>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</si>
  <si>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</si>
  <si>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</si>
  <si>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</si>
  <si>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</si>
  <si>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</si>
  <si>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</si>
  <si>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</si>
  <si>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</si>
  <si>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</si>
  <si>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</si>
  <si>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</si>
  <si>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</si>
  <si>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</si>
  <si>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</si>
  <si>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</si>
  <si>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</si>
  <si>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</si>
  <si>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</si>
  <si>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</si>
  <si>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</si>
  <si>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</si>
  <si>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</si>
  <si>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</si>
  <si>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</si>
  <si>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</si>
  <si>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</si>
  <si>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</si>
  <si>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</si>
  <si>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</si>
  <si>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</si>
  <si>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</si>
  <si>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</si>
  <si>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</si>
  <si>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</si>
  <si>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</si>
  <si>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</si>
  <si>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</si>
  <si>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</si>
  <si>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</si>
  <si>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</si>
  <si>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</si>
  <si>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</si>
  <si>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</si>
  <si>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</si>
  <si>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</si>
  <si>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</si>
  <si>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</si>
  <si>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</si>
  <si>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</si>
  <si>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</si>
  <si>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</si>
  <si>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</si>
  <si>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</si>
  <si>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</si>
  <si>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</si>
  <si>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</si>
  <si>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</si>
  <si>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</si>
  <si>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</si>
  <si>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</si>
  <si>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</si>
  <si>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</si>
  <si>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</si>
  <si>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</si>
  <si>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</si>
  <si>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</si>
  <si>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</si>
  <si>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</si>
  <si>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</si>
  <si>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</si>
  <si>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</si>
  <si>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</si>
  <si>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</si>
  <si>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</si>
  <si>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</si>
  <si>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</si>
  <si>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</si>
  <si>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</si>
  <si>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</si>
  <si>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</si>
  <si>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</si>
  <si>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</si>
  <si>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</si>
  <si>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</si>
  <si>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</si>
  <si>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</si>
  <si>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</si>
  <si>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</si>
  <si>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</si>
  <si>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</si>
  <si>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</si>
  <si>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</si>
  <si>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</si>
  <si>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</si>
  <si>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</si>
  <si>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</si>
  <si>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</si>
  <si>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</si>
  <si>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</si>
  <si>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</si>
  <si>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</si>
  <si>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</si>
  <si>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</si>
  <si>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</si>
  <si>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</si>
  <si>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</si>
  <si>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</si>
  <si>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</si>
  <si>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</si>
  <si>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</si>
  <si>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</si>
  <si>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</si>
  <si>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</si>
  <si>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</si>
  <si>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</si>
  <si>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</si>
  <si>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</si>
  <si>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</si>
  <si>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</si>
  <si>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</si>
  <si>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</si>
  <si>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</si>
  <si>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</si>
  <si>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</si>
  <si>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</si>
  <si>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</si>
  <si>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</si>
  <si>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</si>
  <si>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</si>
  <si>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</si>
  <si>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</si>
  <si>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</si>
  <si>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</si>
  <si>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</si>
  <si>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</si>
  <si>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</si>
  <si>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</si>
  <si>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</si>
  <si>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</si>
  <si>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</si>
  <si>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</si>
  <si>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</si>
  <si>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</si>
  <si>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</si>
  <si>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</si>
  <si>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</si>
  <si>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</si>
  <si>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</si>
  <si>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</si>
  <si>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</si>
  <si>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</si>
  <si>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</si>
  <si>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</si>
  <si>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</si>
  <si>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</si>
  <si>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</si>
  <si>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</si>
  <si>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</si>
  <si>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</si>
  <si>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</si>
  <si>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</si>
  <si>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</si>
  <si>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</si>
  <si>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</si>
  <si>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</si>
  <si>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</si>
  <si>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</si>
  <si>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</si>
  <si>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</si>
  <si>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</si>
  <si>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</si>
  <si>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</si>
  <si>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</si>
  <si>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</si>
  <si>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</si>
  <si>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</si>
  <si>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</si>
  <si>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</si>
  <si>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</si>
  <si>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</si>
  <si>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</si>
  <si>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</si>
  <si>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</si>
  <si>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</si>
  <si>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</si>
  <si>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</si>
  <si>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</si>
  <si>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</si>
  <si>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</si>
  <si>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</si>
  <si>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</si>
  <si>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</si>
  <si>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</si>
  <si>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</si>
  <si>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</si>
  <si>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</si>
  <si>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</si>
  <si>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</si>
  <si>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</si>
  <si>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</si>
  <si>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</si>
  <si>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</si>
  <si>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</si>
  <si>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</si>
  <si>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</si>
  <si>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</si>
  <si>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</si>
  <si>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</si>
  <si>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</si>
  <si>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</si>
  <si>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</si>
  <si>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</si>
  <si>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</si>
  <si>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</si>
  <si>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</si>
  <si>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</si>
  <si>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</si>
  <si>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</si>
  <si>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</si>
  <si>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</si>
  <si>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</si>
  <si>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</si>
  <si>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</si>
  <si>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</si>
  <si>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</si>
  <si>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</si>
  <si>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</si>
  <si>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</si>
  <si>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</si>
  <si>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</si>
  <si>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</si>
  <si>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</si>
  <si>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</si>
  <si>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</si>
  <si>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</si>
  <si>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</si>
  <si>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</si>
  <si>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</si>
  <si>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</si>
  <si>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</si>
  <si>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</si>
  <si>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</si>
  <si>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</si>
  <si>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</si>
  <si>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</si>
  <si>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</si>
  <si>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</si>
  <si>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</si>
  <si>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</si>
  <si>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</si>
  <si>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</si>
  <si>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</si>
  <si>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</si>
  <si>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</si>
  <si>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</si>
  <si>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</si>
  <si>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</si>
  <si>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</si>
  <si>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</si>
  <si>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</si>
  <si>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</si>
  <si>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</si>
  <si>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</si>
  <si>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</si>
  <si>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</si>
  <si>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</si>
  <si>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</si>
  <si>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</si>
  <si>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</si>
  <si>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</si>
  <si>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</si>
  <si>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</si>
  <si>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</si>
  <si>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</si>
  <si>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</si>
  <si>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</si>
  <si>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</si>
  <si>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</si>
  <si>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</si>
  <si>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</si>
  <si>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</si>
  <si>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</si>
  <si>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</si>
  <si>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</si>
  <si>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</si>
  <si>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</si>
  <si>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</si>
  <si>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</si>
  <si>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</si>
  <si>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</si>
  <si>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</si>
  <si>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</si>
  <si>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</si>
  <si>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</si>
  <si>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</si>
  <si>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</si>
  <si>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</si>
  <si>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</si>
  <si>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</si>
  <si>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</si>
  <si>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</si>
  <si>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</si>
  <si>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</si>
  <si>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</si>
  <si>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</si>
  <si>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</si>
  <si>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</si>
  <si>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</si>
  <si>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</si>
  <si>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</si>
  <si>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</si>
  <si>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</si>
  <si>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</si>
  <si>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</si>
  <si>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</si>
  <si>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</si>
  <si>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</si>
  <si>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</si>
  <si>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</si>
  <si>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</si>
  <si>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</si>
  <si>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</si>
  <si>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</si>
  <si>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</si>
  <si>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</si>
  <si>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</si>
  <si>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</si>
  <si>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</si>
  <si>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</si>
  <si>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</si>
  <si>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</si>
  <si>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</si>
  <si>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</si>
  <si>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</si>
  <si>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</si>
  <si>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</si>
  <si>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</si>
  <si>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</si>
  <si>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</si>
  <si>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</si>
  <si>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</si>
  <si>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</si>
  <si>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</si>
  <si>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</si>
  <si>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</si>
  <si>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</si>
  <si>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</si>
  <si>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</si>
  <si>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</si>
  <si>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</si>
  <si>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</si>
  <si>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</si>
  <si>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</si>
  <si>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</si>
  <si>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</si>
  <si>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</si>
  <si>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</si>
  <si>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</si>
  <si>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</si>
  <si>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</si>
  <si>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</si>
  <si>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</si>
  <si>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</si>
  <si>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</si>
  <si>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</si>
  <si>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</si>
  <si>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</si>
  <si>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</si>
  <si>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</si>
  <si>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</si>
  <si>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</si>
  <si>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</si>
  <si>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</si>
  <si>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</si>
  <si>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</si>
  <si>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</si>
  <si>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</si>
  <si>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</si>
  <si>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</si>
  <si>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</si>
  <si>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</si>
  <si>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</si>
  <si>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</si>
  <si>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</si>
  <si>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</si>
  <si>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</si>
  <si>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</si>
  <si>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</si>
  <si>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</si>
  <si>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</si>
  <si>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</si>
  <si>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</si>
  <si>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</si>
  <si>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</si>
  <si>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</si>
  <si>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</si>
  <si>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</si>
  <si>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</si>
  <si>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</si>
  <si>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</si>
  <si>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</si>
  <si>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</si>
  <si>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</si>
  <si>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</si>
  <si>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</si>
  <si>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</si>
  <si>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</si>
  <si>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</si>
  <si>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</si>
  <si>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</si>
  <si>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</si>
  <si>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</si>
  <si>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</si>
  <si>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</si>
  <si>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</si>
  <si>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</si>
  <si>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</si>
  <si>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</si>
  <si>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</si>
  <si>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</si>
  <si>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</si>
  <si>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</si>
  <si>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</si>
  <si>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</si>
  <si>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</si>
  <si>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</si>
  <si>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</si>
  <si>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</si>
  <si>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</si>
  <si>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</si>
  <si>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</si>
  <si>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</si>
  <si>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</si>
  <si>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</si>
  <si>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</si>
  <si>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</si>
  <si>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</si>
  <si>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</si>
  <si>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</si>
  <si>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</si>
  <si>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</si>
  <si>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</si>
  <si>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</si>
  <si>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</si>
  <si>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</si>
  <si>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</si>
  <si>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</si>
  <si>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</si>
  <si>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</si>
  <si>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</si>
  <si>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</si>
  <si>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</si>
  <si>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</si>
  <si>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</si>
  <si>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</si>
  <si>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</si>
  <si>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</si>
  <si>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</si>
  <si>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</si>
  <si>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</si>
  <si>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</si>
  <si>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</si>
  <si>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</si>
  <si>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</si>
  <si>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</si>
  <si>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</si>
  <si>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</si>
  <si>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</si>
  <si>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</si>
  <si>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</si>
  <si>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</si>
  <si>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</si>
  <si>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</si>
  <si>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</si>
  <si>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</si>
  <si>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</si>
  <si>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</si>
  <si>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</si>
  <si>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</si>
  <si>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</si>
  <si>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</si>
  <si>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</si>
  <si>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</si>
  <si>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</si>
  <si>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</si>
  <si>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</si>
  <si>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</si>
  <si>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</si>
  <si>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</si>
  <si>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</si>
  <si>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</si>
  <si>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</si>
  <si>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</si>
  <si>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</si>
  <si>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</si>
  <si>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</si>
  <si>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</si>
  <si>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</si>
  <si>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</si>
  <si>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</si>
  <si>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</si>
  <si>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</si>
  <si>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</si>
  <si>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</si>
  <si>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</si>
  <si>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</si>
  <si>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</si>
  <si>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</si>
  <si>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</si>
  <si>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</si>
  <si>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</si>
  <si>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</si>
  <si>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</si>
  <si>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</si>
  <si>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</si>
  <si>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</si>
  <si>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</si>
  <si>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</si>
  <si>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</si>
  <si>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</si>
  <si>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</si>
  <si>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</si>
  <si>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</si>
  <si>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</si>
  <si>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</si>
  <si>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</si>
  <si>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</si>
  <si>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</si>
  <si>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</si>
  <si>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</si>
  <si>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</si>
  <si>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</si>
  <si>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</si>
  <si>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</si>
  <si>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</si>
  <si>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</si>
  <si>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</si>
  <si>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</si>
  <si>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</si>
  <si>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</si>
  <si>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</si>
  <si>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</si>
  <si>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</si>
  <si>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</si>
  <si>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</si>
  <si>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</si>
  <si>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</si>
  <si>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</si>
  <si>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</si>
  <si>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</si>
  <si>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</si>
  <si>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</si>
  <si>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</si>
  <si>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</si>
  <si>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</si>
  <si>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</si>
  <si>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</si>
  <si>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</si>
  <si>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</si>
  <si>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</si>
  <si>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</si>
  <si>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</si>
  <si>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</si>
  <si>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</si>
  <si>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</si>
  <si>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</si>
  <si>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</si>
  <si>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</si>
  <si>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</si>
  <si>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</si>
  <si>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</si>
  <si>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</si>
  <si>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</si>
  <si>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</si>
  <si>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</si>
  <si>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</si>
  <si>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</si>
  <si>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</si>
  <si>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</si>
  <si>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</si>
  <si>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</si>
  <si>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</si>
  <si>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</si>
  <si>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</si>
  <si>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</si>
  <si>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</si>
  <si>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</si>
  <si>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</si>
  <si>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</si>
  <si>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</si>
  <si>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</si>
  <si>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</si>
  <si>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</si>
  <si>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</si>
  <si>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</si>
  <si>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</si>
  <si>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</si>
  <si>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</si>
  <si>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</si>
  <si>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</si>
  <si>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</si>
  <si>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</si>
  <si>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</si>
  <si>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</si>
  <si>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</si>
  <si>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</si>
  <si>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</si>
  <si>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</si>
  <si>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</si>
  <si>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</si>
  <si>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</si>
  <si>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</si>
  <si>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</si>
  <si>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</si>
  <si>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</si>
  <si>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</si>
  <si>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</si>
  <si>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</si>
  <si>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</si>
  <si>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</si>
  <si>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</si>
  <si>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</si>
  <si>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</si>
  <si>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</si>
  <si>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</si>
  <si>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</si>
  <si>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</si>
  <si>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</si>
  <si>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</si>
  <si>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</si>
  <si>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</si>
  <si>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</si>
  <si>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</si>
  <si>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</si>
  <si>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</si>
  <si>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</si>
  <si>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</si>
  <si>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</si>
  <si>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</si>
  <si>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</si>
  <si>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</si>
  <si>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</si>
  <si>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</si>
  <si>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</si>
  <si>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</si>
  <si>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</si>
  <si>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</si>
  <si>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</si>
  <si>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</si>
  <si>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</si>
  <si>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</si>
  <si>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</si>
  <si>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</si>
  <si>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</si>
  <si>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</si>
  <si>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</si>
  <si>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</si>
  <si>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</si>
  <si>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</si>
  <si>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</si>
  <si>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</si>
  <si>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</si>
  <si>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</si>
  <si>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</si>
  <si>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</si>
  <si>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</si>
  <si>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</si>
  <si>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</si>
  <si>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</si>
  <si>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</si>
  <si>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</si>
  <si>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</si>
  <si>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</si>
  <si>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</si>
  <si>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</si>
  <si>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</si>
  <si>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</si>
  <si>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</si>
  <si>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</si>
  <si>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</si>
  <si>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</si>
  <si>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</si>
  <si>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</si>
  <si>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</si>
  <si>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</si>
  <si>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</si>
  <si>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</si>
  <si>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</si>
  <si>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</si>
  <si>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</si>
  <si>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</si>
  <si>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</si>
  <si>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</si>
  <si>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</si>
  <si>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</si>
  <si>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</si>
  <si>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</si>
  <si>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</si>
  <si>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</si>
  <si>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</si>
  <si>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</si>
  <si>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</si>
  <si>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</si>
  <si>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</si>
  <si>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</si>
  <si>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</si>
  <si>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</si>
  <si>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</si>
  <si>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</si>
  <si>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</si>
  <si>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</si>
  <si>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</si>
  <si>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</si>
  <si>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</si>
  <si>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</si>
  <si>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</si>
  <si>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</si>
  <si>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</si>
  <si>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</si>
  <si>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</si>
  <si>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</si>
  <si>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</si>
  <si>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</si>
  <si>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</si>
  <si>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</si>
  <si>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</si>
  <si>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</si>
  <si>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</si>
  <si>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</si>
  <si>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</si>
  <si>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</si>
  <si>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</si>
  <si>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</si>
  <si>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</si>
  <si>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</si>
  <si>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</si>
  <si>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</si>
  <si>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</si>
  <si>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</si>
  <si>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</si>
  <si>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</si>
  <si>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</si>
  <si>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</si>
  <si>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</si>
  <si>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</si>
  <si>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</si>
  <si>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</si>
  <si>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</si>
  <si>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</si>
  <si>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</si>
  <si>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</si>
  <si>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</si>
  <si>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</si>
  <si>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</si>
  <si>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</si>
  <si>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</si>
  <si>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</si>
  <si>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</si>
  <si>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</si>
  <si>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</si>
  <si>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</si>
  <si>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</si>
  <si>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</si>
  <si>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</si>
  <si>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</si>
  <si>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</si>
  <si>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</si>
  <si>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</si>
  <si>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</si>
  <si>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</si>
  <si>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</si>
  <si>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</si>
  <si>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</si>
  <si>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</si>
  <si>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</si>
  <si>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</si>
  <si>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</si>
  <si>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</si>
  <si>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</si>
  <si>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</si>
  <si>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</si>
  <si>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</si>
  <si>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</si>
  <si>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</si>
  <si>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</si>
  <si>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</si>
  <si>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</si>
  <si>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</si>
  <si>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</si>
  <si>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</si>
  <si>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</si>
  <si>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</si>
  <si>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</si>
  <si>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</si>
  <si>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</si>
  <si>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</si>
  <si>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</si>
  <si>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</si>
  <si>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</si>
  <si>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</si>
  <si>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</si>
  <si>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</si>
  <si>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</si>
  <si>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</si>
  <si>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</si>
  <si>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</si>
  <si>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</si>
  <si>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</si>
  <si>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</si>
  <si>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</si>
  <si>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</si>
  <si>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</si>
  <si>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</si>
  <si>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</si>
  <si>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</si>
  <si>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</si>
  <si>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</si>
  <si>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</si>
  <si>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</si>
  <si>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</si>
  <si>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</si>
  <si>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</si>
  <si>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</si>
  <si>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</si>
  <si>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</si>
  <si>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</si>
  <si>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</si>
  <si>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</si>
  <si>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</si>
  <si>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</si>
  <si>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</si>
  <si>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</si>
  <si>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</si>
  <si>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</si>
  <si>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</si>
  <si>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</si>
  <si>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</si>
  <si>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</si>
  <si>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</si>
  <si>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</si>
  <si>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</si>
  <si>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</si>
  <si>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</si>
  <si>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</si>
  <si>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</si>
  <si>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</si>
  <si>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</si>
  <si>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</si>
  <si>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</si>
  <si>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</si>
  <si>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</si>
  <si>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</si>
  <si>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</si>
  <si>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</si>
  <si>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</si>
  <si>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</si>
  <si>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</si>
  <si>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</si>
  <si>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</si>
  <si>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</si>
  <si>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</si>
  <si>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</si>
  <si>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</si>
  <si>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</si>
  <si>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</si>
  <si>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</si>
  <si>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</si>
  <si>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</si>
  <si>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</si>
  <si>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</si>
  <si>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</si>
  <si>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</si>
  <si>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</si>
  <si>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</si>
  <si>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</si>
  <si>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</si>
  <si>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</si>
  <si>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</si>
  <si>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</si>
  <si>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</si>
  <si>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</si>
  <si>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</si>
  <si>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</si>
  <si>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</si>
  <si>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</si>
  <si>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</si>
  <si>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</si>
  <si>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</si>
  <si>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</si>
  <si>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</si>
  <si>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</si>
  <si>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</si>
  <si>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</si>
  <si>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</si>
  <si>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</si>
  <si>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</si>
  <si>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</si>
  <si>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</si>
  <si>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</si>
  <si>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</si>
  <si>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</si>
  <si>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</si>
  <si>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</si>
  <si>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</si>
  <si>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</si>
  <si>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</si>
  <si>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</si>
  <si>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</si>
  <si>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</si>
  <si>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</si>
  <si>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</si>
  <si>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</si>
  <si>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</si>
  <si>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</si>
  <si>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</si>
  <si>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</si>
  <si>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</si>
  <si>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</si>
  <si>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</si>
  <si>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</si>
  <si>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</si>
  <si>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</si>
  <si>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</si>
  <si>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</si>
  <si>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</si>
  <si>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</si>
  <si>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</si>
  <si>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</si>
  <si>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</si>
  <si>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</si>
  <si>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</si>
  <si>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</si>
  <si>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</si>
  <si>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</si>
  <si>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</si>
  <si>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</si>
  <si>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</si>
  <si>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</si>
  <si>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</si>
  <si>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</si>
  <si>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</si>
  <si>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</si>
  <si>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</si>
  <si>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</si>
  <si>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</si>
  <si>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</si>
  <si>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</si>
  <si>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</si>
  <si>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</si>
  <si>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</si>
  <si>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</si>
  <si>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</si>
  <si>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</si>
  <si>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</si>
  <si>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</si>
  <si>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</si>
  <si>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</si>
  <si>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</si>
  <si>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</si>
  <si>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</si>
  <si>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</si>
  <si>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</si>
  <si>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</si>
  <si>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</si>
  <si>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</si>
  <si>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</si>
  <si>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</si>
  <si>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</si>
  <si>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</si>
  <si>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</si>
  <si>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</si>
  <si>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</si>
  <si>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</si>
  <si>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</si>
  <si>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</si>
  <si>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</si>
  <si>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</si>
  <si>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</si>
  <si>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</si>
  <si>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</si>
  <si>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</si>
  <si>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</si>
  <si>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</si>
  <si>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</si>
  <si>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</si>
  <si>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</si>
  <si>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</si>
  <si>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</si>
  <si>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</si>
  <si>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</si>
  <si>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</si>
  <si>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</si>
  <si>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</si>
  <si>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</si>
  <si>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</si>
  <si>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</si>
  <si>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</si>
  <si>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</si>
  <si>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</si>
  <si>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</si>
  <si>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</si>
  <si>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</si>
  <si>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</si>
  <si>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</si>
  <si>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</si>
  <si>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</si>
  <si>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</si>
  <si>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</si>
  <si>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</si>
  <si>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</si>
  <si>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</si>
  <si>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</si>
  <si>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</si>
  <si>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</si>
  <si>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</si>
  <si>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</si>
  <si>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</si>
  <si>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</si>
  <si>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</si>
  <si>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</si>
  <si>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</si>
  <si>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</si>
  <si>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</si>
  <si>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</si>
  <si>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</si>
  <si>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</si>
  <si>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</si>
  <si>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</si>
  <si>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</si>
  <si>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</si>
  <si>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</si>
  <si>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</si>
  <si>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</si>
  <si>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</si>
  <si>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</si>
  <si>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</si>
  <si>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</si>
  <si>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</si>
  <si>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</si>
  <si>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</si>
  <si>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</si>
  <si>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</si>
  <si>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</si>
  <si>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</si>
  <si>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</si>
  <si>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</si>
  <si>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</si>
  <si>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</si>
  <si>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</si>
  <si>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</si>
  <si>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</si>
  <si>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</si>
  <si>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</si>
  <si>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</si>
  <si>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</si>
  <si>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</si>
  <si>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</si>
  <si>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</si>
  <si>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</si>
  <si>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</si>
  <si>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</si>
  <si>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</si>
  <si>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</si>
  <si>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</si>
  <si>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</si>
  <si>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</si>
  <si>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</si>
  <si>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</si>
  <si>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</si>
  <si>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</si>
  <si>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</si>
  <si>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</si>
  <si>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</si>
  <si>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</si>
  <si>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</si>
  <si>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</si>
  <si>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</si>
  <si>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</si>
  <si>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</si>
  <si>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</si>
  <si>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</si>
  <si>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</si>
  <si>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</si>
  <si>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</si>
  <si>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</si>
  <si>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</si>
  <si>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</si>
  <si>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</si>
  <si>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</si>
  <si>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</si>
  <si>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</si>
  <si>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</si>
  <si>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</si>
  <si>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</si>
  <si>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</si>
  <si>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</si>
  <si>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</si>
  <si>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</si>
  <si>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</si>
  <si>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</si>
  <si>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</si>
  <si>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</si>
  <si>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</si>
  <si>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</si>
  <si>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</si>
  <si>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</si>
  <si>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</si>
  <si>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</si>
  <si>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</si>
  <si>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</si>
  <si>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</si>
  <si>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</si>
  <si>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</si>
  <si>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</si>
  <si>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</si>
  <si>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</si>
  <si>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</si>
  <si>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</si>
  <si>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</si>
  <si>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</si>
  <si>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</si>
  <si>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</si>
  <si>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</si>
  <si>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</si>
  <si>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</si>
  <si>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</si>
  <si>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</si>
  <si>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</si>
  <si>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</si>
  <si>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</si>
  <si>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</si>
  <si>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</si>
  <si>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</si>
  <si>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</si>
  <si>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</si>
  <si>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</si>
  <si>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</si>
  <si>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</si>
  <si>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</si>
  <si>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</si>
  <si>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</si>
  <si>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</si>
  <si>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</si>
  <si>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</si>
  <si>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</si>
  <si>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</si>
  <si>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</si>
  <si>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</si>
  <si>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</si>
  <si>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</si>
  <si>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</si>
  <si>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</si>
  <si>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</si>
  <si>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</si>
  <si>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</si>
  <si>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</si>
  <si>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</si>
  <si>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</si>
  <si>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</si>
  <si>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</si>
  <si>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</si>
  <si>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</si>
  <si>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</si>
  <si>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</si>
  <si>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</si>
  <si>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</si>
  <si>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</si>
  <si>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</si>
  <si>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</si>
  <si>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</si>
  <si>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</si>
  <si>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</si>
  <si>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</si>
  <si>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</si>
  <si>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</si>
  <si>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</si>
  <si>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</si>
  <si>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</si>
  <si>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</si>
  <si>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</si>
  <si>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</si>
  <si>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</si>
  <si>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</si>
  <si>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</si>
  <si>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</si>
  <si>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</si>
  <si>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</si>
  <si>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</si>
  <si>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</si>
  <si>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</si>
  <si>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</si>
  <si>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</si>
  <si>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</si>
  <si>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</si>
  <si>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</si>
  <si>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</si>
  <si>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</si>
  <si>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</si>
  <si>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</si>
  <si>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</si>
  <si>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</si>
  <si>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</si>
  <si>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</si>
  <si>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</si>
  <si>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</si>
  <si>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</si>
  <si>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</si>
  <si>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</si>
  <si>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</si>
  <si>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</si>
  <si>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</si>
  <si>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</si>
  <si>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</si>
  <si>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</si>
  <si>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</si>
  <si>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</si>
  <si>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</si>
  <si>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</si>
  <si>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</si>
  <si>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</si>
  <si>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</si>
  <si>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</si>
  <si>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</si>
  <si>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</si>
  <si>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</si>
  <si>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</si>
  <si>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</si>
  <si>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</si>
  <si>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</si>
  <si>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</si>
  <si>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</si>
  <si>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</si>
  <si>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</si>
  <si>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</si>
  <si>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</si>
  <si>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</si>
  <si>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</si>
  <si>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</si>
  <si>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</si>
  <si>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</si>
  <si>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</si>
  <si>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</si>
  <si>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</si>
  <si>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</si>
  <si>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</si>
  <si>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</si>
  <si>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</si>
  <si>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</si>
  <si>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</si>
  <si>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</si>
  <si>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</si>
  <si>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</si>
  <si>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</si>
  <si>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</si>
  <si>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</si>
  <si>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</si>
  <si>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</si>
  <si>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</si>
  <si>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</si>
  <si>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</si>
  <si>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</si>
  <si>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</si>
  <si>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</si>
  <si>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</si>
  <si>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</si>
  <si>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</si>
  <si>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</si>
  <si>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</si>
  <si>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</si>
  <si>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</si>
  <si>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</si>
  <si>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</si>
  <si>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</si>
  <si>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</si>
  <si>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</si>
  <si>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</si>
  <si>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</si>
  <si>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</si>
  <si>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</si>
  <si>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</si>
  <si>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</si>
  <si>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</si>
  <si>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</si>
  <si>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</si>
  <si>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</si>
  <si>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</si>
  <si>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</si>
  <si>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</si>
  <si>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</si>
  <si>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</si>
  <si>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</si>
  <si>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</si>
  <si>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</si>
  <si>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</si>
  <si>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</si>
  <si>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</si>
  <si>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</si>
  <si>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</si>
  <si>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</si>
  <si>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</si>
  <si>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</si>
  <si>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</si>
  <si>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</si>
  <si>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</si>
  <si>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</si>
  <si>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</si>
  <si>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</si>
  <si>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</si>
  <si>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</si>
  <si>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</si>
  <si>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</si>
  <si>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</si>
  <si>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</si>
  <si>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</si>
  <si>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</si>
  <si>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</si>
  <si>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</si>
  <si>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</si>
  <si>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</si>
  <si>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</si>
  <si>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</si>
  <si>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</si>
  <si>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</si>
  <si>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</si>
  <si>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</si>
  <si>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</si>
  <si>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</si>
  <si>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</si>
  <si>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</si>
  <si>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</si>
  <si>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</si>
  <si>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</si>
  <si>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</si>
  <si>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</si>
  <si>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</si>
  <si>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</si>
  <si>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</si>
  <si>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</si>
  <si>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</si>
  <si>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</si>
  <si>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</si>
  <si>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</si>
  <si>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</si>
  <si>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</si>
  <si>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</si>
  <si>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</si>
  <si>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</si>
  <si>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</si>
  <si>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</si>
  <si>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</si>
  <si>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</si>
  <si>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</si>
  <si>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</si>
  <si>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</si>
  <si>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</si>
  <si>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</si>
  <si>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</si>
  <si>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</si>
  <si>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</si>
  <si>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</si>
  <si>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</si>
  <si>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</si>
  <si>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</si>
  <si>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</si>
  <si>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</si>
  <si>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</si>
  <si>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</si>
  <si>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</si>
  <si>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</si>
  <si>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</si>
  <si>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</si>
  <si>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</si>
  <si>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</si>
  <si>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</si>
  <si>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</si>
  <si>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</si>
  <si>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</si>
  <si>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</si>
  <si>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</si>
  <si>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</si>
  <si>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</si>
  <si>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</si>
  <si>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</si>
  <si>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</si>
  <si>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</si>
  <si>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</si>
  <si>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</si>
  <si>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</si>
  <si>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</si>
  <si>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</si>
  <si>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</si>
  <si>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</si>
  <si>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</si>
  <si>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</si>
  <si>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</si>
  <si>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</si>
  <si>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</si>
  <si>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</si>
  <si>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</si>
  <si>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</si>
  <si>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</si>
  <si>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</si>
  <si>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</si>
  <si>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</si>
  <si>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</si>
  <si>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</si>
  <si>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</si>
  <si>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</si>
  <si>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</si>
  <si>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</si>
  <si>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</si>
  <si>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</si>
  <si>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</si>
  <si>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</si>
  <si>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</si>
  <si>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</si>
  <si>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</si>
  <si>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</si>
  <si>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</si>
  <si>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</si>
  <si>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</si>
  <si>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</si>
  <si>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</si>
  <si>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</si>
  <si>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</si>
  <si>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</si>
  <si>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</si>
  <si>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</si>
  <si>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</si>
  <si>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</si>
  <si>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</si>
  <si>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</si>
  <si>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</si>
  <si>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</si>
  <si>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</si>
  <si>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</si>
  <si>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</si>
  <si>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</si>
  <si>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</si>
  <si>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</si>
  <si>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</si>
  <si>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</si>
  <si>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</si>
  <si>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</si>
  <si>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</si>
  <si>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</si>
  <si>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</si>
  <si>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</si>
  <si>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</si>
  <si>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</si>
  <si>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</si>
  <si>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</si>
  <si>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</si>
  <si>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</si>
  <si>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</si>
  <si>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</si>
  <si>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</si>
  <si>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</si>
  <si>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</si>
  <si>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</si>
  <si>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</si>
  <si>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</si>
  <si>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</si>
  <si>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</si>
  <si>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</si>
  <si>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</si>
  <si>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</si>
  <si>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</si>
  <si>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</si>
  <si>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</si>
  <si>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</si>
  <si>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</si>
  <si>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</si>
  <si>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</si>
  <si>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</si>
  <si>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</si>
  <si>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</si>
  <si>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</si>
  <si>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</si>
  <si>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</si>
  <si>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</si>
  <si>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</si>
  <si>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</si>
  <si>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</si>
  <si>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</si>
  <si>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</si>
  <si>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</si>
  <si>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</si>
  <si>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</si>
  <si>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</si>
  <si>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</si>
  <si>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</si>
  <si>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</si>
  <si>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</si>
  <si>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</si>
  <si>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</si>
  <si>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</si>
  <si>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</si>
  <si>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</si>
  <si>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</si>
  <si>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</si>
  <si>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</si>
  <si>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</si>
  <si>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</si>
  <si>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</si>
  <si>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</si>
  <si>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</si>
  <si>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</si>
  <si>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</si>
  <si>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</si>
  <si>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</si>
  <si>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</si>
  <si>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</si>
  <si>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</si>
  <si>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</si>
  <si>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</si>
  <si>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</si>
  <si>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</si>
  <si>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</si>
  <si>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</si>
  <si>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</si>
  <si>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</si>
  <si>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</si>
  <si>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</si>
  <si>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</si>
  <si>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</si>
  <si>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</si>
  <si>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</si>
  <si>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</si>
  <si>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</si>
  <si>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</si>
  <si>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</si>
  <si>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</si>
  <si>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</si>
  <si>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</si>
  <si>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</si>
  <si>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</si>
  <si>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</si>
  <si>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</si>
  <si>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</si>
  <si>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</si>
  <si>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</si>
  <si>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</si>
  <si>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</si>
  <si>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</si>
  <si>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</si>
  <si>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</si>
  <si>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</si>
  <si>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</si>
  <si>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</si>
  <si>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</si>
  <si>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</si>
  <si>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</si>
  <si>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</si>
  <si>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</si>
  <si>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</si>
  <si>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</si>
  <si>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</si>
  <si>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</si>
  <si>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</si>
  <si>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</si>
  <si>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</si>
  <si>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</si>
  <si>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</si>
  <si>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</si>
  <si>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</si>
  <si>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</si>
  <si>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</si>
  <si>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</si>
  <si>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</si>
  <si>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</si>
  <si>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</si>
  <si>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</si>
  <si>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</si>
  <si>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</si>
  <si>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</si>
  <si>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</si>
  <si>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</si>
  <si>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</si>
  <si>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</si>
  <si>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</si>
  <si>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</si>
  <si>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</si>
  <si>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</si>
  <si>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</si>
  <si>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</si>
  <si>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</si>
  <si>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</si>
  <si>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</si>
  <si>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</si>
  <si>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</si>
  <si>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</si>
  <si>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</si>
  <si>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</si>
  <si>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</si>
  <si>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</si>
  <si>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</si>
  <si>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</si>
  <si>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</si>
  <si>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</si>
  <si>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</si>
  <si>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</si>
  <si>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</si>
  <si>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</si>
  <si>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</si>
  <si>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</si>
  <si>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</si>
  <si>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</si>
  <si>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</si>
  <si>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</si>
  <si>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</si>
  <si>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</si>
  <si>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</si>
  <si>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</si>
  <si>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</si>
  <si>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</si>
  <si>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</si>
  <si>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</si>
  <si>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</si>
  <si>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</si>
  <si>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</si>
  <si>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</si>
  <si>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</si>
  <si>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</si>
  <si>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</si>
  <si>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</si>
  <si>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</si>
  <si>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</si>
  <si>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</si>
  <si>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</si>
  <si>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</si>
  <si>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</si>
  <si>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</si>
  <si>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</si>
  <si>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</si>
  <si>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</si>
  <si>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</si>
  <si>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</si>
  <si>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</si>
  <si>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</si>
  <si>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</si>
  <si>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</si>
  <si>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</si>
  <si>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</si>
  <si>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</si>
  <si>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</si>
  <si>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</si>
  <si>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</si>
  <si>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</si>
  <si>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</si>
  <si>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</si>
  <si>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</si>
  <si>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</si>
  <si>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</si>
  <si>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</si>
  <si>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</si>
  <si>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</si>
  <si>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</si>
  <si>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</si>
  <si>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</si>
  <si>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</si>
  <si>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</si>
  <si>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</si>
  <si>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</si>
  <si>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</si>
  <si>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</si>
  <si>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</si>
  <si>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</si>
  <si>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</si>
  <si>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</si>
  <si>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</si>
  <si>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</si>
  <si>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</si>
  <si>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</si>
  <si>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</si>
  <si>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</si>
  <si>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</si>
  <si>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</si>
  <si>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</si>
  <si>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</si>
  <si>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</si>
  <si>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</si>
  <si>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</si>
  <si>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</si>
  <si>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</si>
  <si>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</si>
  <si>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</si>
  <si>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</si>
  <si>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</si>
  <si>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</si>
  <si>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</si>
  <si>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</si>
  <si>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</si>
  <si>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</si>
  <si>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</si>
  <si>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</si>
  <si>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</si>
  <si>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</si>
  <si>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</si>
  <si>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</si>
  <si>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</si>
  <si>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</si>
  <si>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</si>
  <si>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</si>
  <si>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</si>
  <si>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</si>
  <si>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</si>
  <si>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</si>
  <si>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</si>
  <si>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</si>
  <si>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</si>
  <si>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</si>
  <si>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</si>
  <si>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</si>
  <si>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</si>
  <si>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</si>
  <si>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</si>
  <si>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</si>
  <si>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</si>
  <si>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</si>
  <si>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</si>
  <si>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</si>
  <si>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</si>
  <si>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</si>
  <si>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</si>
  <si>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</si>
  <si>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</si>
  <si>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</si>
  <si>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</si>
  <si>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</si>
  <si>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</si>
  <si>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</si>
  <si>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</si>
  <si>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</si>
  <si>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</si>
  <si>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</si>
  <si>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</si>
  <si>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</si>
  <si>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</si>
  <si>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</si>
  <si>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</si>
  <si>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</si>
  <si>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</si>
  <si>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</si>
  <si>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</si>
  <si>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</si>
  <si>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</si>
  <si>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</si>
  <si>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</si>
  <si>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</si>
  <si>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</si>
  <si>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</si>
  <si>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</si>
  <si>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</si>
  <si>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</si>
  <si>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</si>
  <si>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</si>
  <si>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</si>
  <si>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</si>
  <si>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</si>
  <si>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</si>
  <si>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</si>
  <si>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</si>
  <si>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</si>
  <si>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</si>
  <si>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</si>
  <si>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</si>
  <si>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</si>
  <si>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</si>
  <si>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</si>
  <si>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</si>
  <si>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</si>
  <si>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</si>
  <si>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</si>
  <si>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</si>
  <si>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</si>
  <si>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</si>
  <si>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</si>
  <si>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</si>
  <si>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</si>
  <si>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</si>
  <si>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</si>
  <si>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</si>
  <si>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</si>
  <si>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</si>
  <si>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</si>
  <si>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</si>
  <si>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</si>
  <si>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</si>
  <si>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</si>
  <si>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</si>
  <si>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</si>
  <si>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</si>
  <si>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</si>
  <si>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</si>
  <si>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</si>
  <si>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</si>
  <si>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</si>
  <si>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</si>
  <si>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</si>
  <si>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</si>
  <si>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</si>
  <si>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</si>
  <si>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</si>
  <si>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</si>
  <si>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</si>
  <si>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</si>
  <si>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</si>
  <si>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</si>
  <si>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</si>
  <si>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</si>
  <si>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</si>
  <si>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</si>
  <si>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</si>
  <si>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</si>
  <si>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</si>
  <si>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</si>
  <si>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</si>
  <si>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</si>
  <si>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</si>
  <si>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</si>
  <si>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</si>
  <si>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</si>
  <si>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</si>
  <si>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</si>
  <si>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</si>
  <si>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</si>
  <si>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</si>
  <si>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</si>
  <si>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</si>
  <si>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</si>
  <si>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</si>
  <si>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</si>
  <si>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</si>
  <si>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</si>
  <si>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</si>
  <si>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</si>
  <si>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</si>
  <si>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</si>
  <si>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</si>
  <si>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</si>
  <si>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</si>
  <si>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</si>
  <si>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</si>
  <si>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</si>
  <si>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</si>
  <si>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</si>
  <si>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</si>
  <si>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</si>
  <si>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</si>
  <si>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</si>
  <si>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</si>
  <si>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</si>
  <si>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</si>
  <si>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</si>
  <si>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</si>
  <si>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</si>
  <si>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</si>
  <si>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</si>
  <si>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</si>
  <si>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</si>
  <si>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</si>
  <si>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</si>
  <si>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</si>
  <si>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</si>
  <si>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</si>
  <si>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</si>
  <si>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</si>
  <si>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</si>
  <si>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</si>
  <si>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</si>
  <si>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</si>
  <si>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</si>
  <si>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</si>
  <si>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</si>
  <si>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</si>
  <si>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</si>
  <si>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</si>
  <si>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</si>
  <si>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</si>
  <si>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</si>
  <si>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</si>
  <si>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</si>
  <si>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</si>
  <si>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</si>
  <si>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</si>
  <si>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</si>
  <si>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</si>
  <si>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</si>
  <si>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</si>
  <si>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</si>
  <si>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</si>
  <si>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</si>
  <si>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</si>
  <si>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</si>
  <si>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</si>
  <si>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</si>
  <si>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</si>
  <si>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</si>
  <si>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</si>
  <si>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</si>
  <si>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</si>
  <si>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</si>
  <si>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</si>
  <si>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</si>
  <si>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</si>
  <si>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</si>
  <si>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</si>
  <si>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</si>
  <si>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</si>
  <si>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</si>
  <si>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</si>
  <si>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</si>
  <si>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</si>
  <si>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</si>
  <si>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</si>
  <si>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</si>
  <si>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</si>
  <si>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</si>
  <si>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</si>
  <si>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</si>
  <si>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</si>
  <si>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</si>
  <si>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</si>
  <si>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</si>
  <si>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</si>
  <si>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</si>
  <si>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</si>
  <si>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</si>
  <si>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</si>
  <si>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</si>
  <si>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</si>
  <si>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</si>
  <si>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</si>
  <si>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</si>
  <si>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</si>
  <si>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</si>
  <si>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</si>
  <si>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</si>
  <si>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</si>
  <si>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</si>
  <si>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</si>
  <si>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</si>
  <si>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</si>
  <si>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</si>
  <si>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</si>
  <si>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</si>
  <si>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</si>
  <si>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</si>
  <si>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</si>
  <si>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</si>
  <si>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</si>
  <si>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</si>
  <si>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</si>
  <si>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</si>
  <si>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</si>
  <si>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</si>
  <si>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</si>
  <si>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</si>
  <si>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</si>
  <si>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</si>
  <si>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</si>
  <si>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</si>
  <si>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</si>
  <si>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</si>
  <si>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</si>
  <si>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</si>
  <si>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</si>
  <si>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</si>
  <si>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</si>
  <si>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</si>
  <si>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</si>
  <si>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</si>
  <si>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</si>
  <si>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</si>
  <si>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</si>
  <si>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</si>
  <si>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</si>
  <si>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</si>
  <si>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</si>
  <si>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</si>
  <si>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</si>
  <si>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</si>
  <si>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</si>
  <si>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</si>
  <si>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</si>
  <si>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</si>
  <si>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</si>
  <si>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</si>
  <si>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</si>
  <si>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</si>
  <si>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</si>
  <si>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</si>
  <si>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</si>
  <si>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</si>
  <si>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</si>
  <si>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</si>
  <si>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</si>
  <si>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</si>
  <si>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</si>
  <si>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</si>
  <si>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</si>
  <si>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</si>
  <si>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</si>
  <si>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</si>
  <si>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</si>
  <si>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</si>
  <si>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</si>
  <si>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</si>
  <si>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</si>
  <si>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</si>
  <si>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</si>
  <si>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</si>
  <si>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</si>
  <si>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</si>
  <si>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</si>
  <si>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</si>
  <si>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</si>
  <si>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</si>
  <si>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</si>
  <si>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</si>
  <si>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</si>
  <si>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</si>
  <si>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</si>
  <si>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</si>
  <si>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</si>
  <si>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</si>
  <si>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</si>
  <si>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</si>
  <si>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</si>
  <si>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</si>
  <si>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</si>
  <si>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</si>
  <si>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</si>
  <si>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</si>
  <si>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</si>
  <si>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</si>
  <si>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</si>
  <si>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</si>
  <si>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</si>
  <si>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</si>
  <si>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</si>
  <si>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</si>
  <si>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</si>
  <si>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</si>
  <si>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</si>
  <si>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</si>
  <si>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</si>
  <si>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</si>
  <si>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</si>
  <si>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</si>
  <si>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</si>
  <si>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</si>
  <si>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</si>
  <si>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</si>
  <si>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</si>
  <si>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</si>
  <si>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</si>
  <si>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</si>
  <si>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</si>
  <si>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</si>
  <si>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</si>
  <si>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</si>
  <si>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</si>
  <si>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</si>
  <si>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</si>
  <si>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</si>
  <si>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</si>
  <si>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</si>
  <si>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</si>
  <si>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</si>
  <si>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</si>
  <si>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</si>
  <si>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</si>
  <si>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</si>
  <si>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</si>
  <si>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</si>
  <si>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</si>
  <si>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</si>
  <si>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</si>
  <si>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</si>
  <si>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</si>
  <si>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</si>
  <si>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</si>
  <si>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</si>
  <si>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</si>
  <si>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</si>
  <si>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</si>
  <si>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</si>
  <si>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</si>
  <si>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</si>
  <si>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</si>
  <si>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</si>
  <si>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</si>
  <si>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</si>
  <si>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</si>
  <si>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</si>
  <si>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</si>
  <si>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</si>
  <si>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</si>
  <si>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</si>
  <si>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</si>
  <si>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</si>
  <si>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</si>
  <si>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</si>
  <si>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</si>
  <si>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</si>
  <si>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</si>
  <si>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</si>
  <si>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</si>
  <si>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</si>
  <si>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</si>
  <si>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</si>
  <si>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</si>
  <si>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</si>
  <si>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</si>
  <si>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</si>
  <si>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</si>
  <si>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</si>
  <si>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</si>
  <si>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</si>
  <si>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</si>
  <si>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</si>
  <si>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</si>
  <si>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</si>
  <si>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</si>
  <si>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</si>
  <si>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</si>
  <si>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</si>
  <si>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</si>
  <si>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</si>
  <si>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</si>
  <si>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</si>
  <si>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</si>
  <si>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</si>
  <si>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</si>
  <si>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</si>
  <si>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</si>
  <si>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</si>
  <si>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</si>
  <si>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</si>
  <si>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</si>
  <si>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</si>
  <si>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</si>
  <si>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</si>
  <si>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</si>
  <si>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</si>
  <si>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</si>
  <si>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</si>
  <si>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</si>
  <si>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</si>
  <si>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</si>
  <si>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</si>
  <si>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</si>
  <si>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</si>
  <si>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</si>
  <si>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</si>
  <si>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</si>
  <si>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</si>
  <si>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</si>
  <si>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</si>
  <si>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</si>
  <si>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</si>
  <si>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</si>
  <si>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</si>
  <si>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</si>
  <si>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</si>
  <si>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</si>
  <si>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</si>
  <si>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</si>
  <si>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</si>
  <si>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</si>
  <si>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</si>
  <si>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</si>
  <si>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</si>
  <si>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</si>
  <si>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</si>
  <si>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</si>
  <si>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</si>
  <si>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</si>
  <si>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</si>
  <si>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</si>
  <si>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</si>
  <si>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</si>
  <si>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</si>
  <si>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</si>
  <si>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</si>
  <si>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</si>
  <si>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</si>
  <si>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</si>
  <si>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</si>
  <si>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</si>
  <si>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</si>
  <si>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</si>
  <si>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</si>
  <si>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</si>
  <si>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</si>
  <si>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</si>
  <si>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</si>
  <si>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</si>
  <si>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</si>
  <si>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</si>
  <si>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</si>
  <si>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</si>
  <si>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</si>
  <si>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</si>
  <si>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</si>
  <si>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</si>
  <si>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</si>
  <si>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</si>
  <si>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</si>
  <si>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</si>
  <si>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</si>
  <si>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</si>
  <si>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</si>
  <si>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</si>
  <si>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</si>
  <si>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</si>
  <si>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</si>
  <si>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</si>
  <si>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</si>
  <si>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</si>
  <si>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</si>
  <si>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</si>
  <si>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</si>
  <si>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</si>
  <si>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</si>
  <si>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</si>
  <si>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</si>
  <si>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</si>
  <si>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</si>
  <si>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</si>
  <si>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</si>
  <si>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</si>
  <si>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</si>
  <si>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</si>
  <si>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</si>
  <si>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</si>
  <si>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</si>
  <si>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</si>
  <si>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</si>
  <si>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</si>
  <si>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</si>
  <si>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</si>
  <si>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</si>
  <si>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</si>
  <si>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</si>
  <si>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</si>
  <si>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</si>
  <si>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</si>
  <si>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</si>
  <si>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</si>
  <si>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</si>
  <si>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</si>
  <si>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</si>
  <si>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</si>
  <si>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</si>
  <si>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</si>
  <si>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</si>
  <si>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</si>
  <si>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</si>
  <si>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</si>
  <si>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</si>
  <si>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</si>
  <si>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</si>
  <si>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</si>
  <si>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</si>
  <si>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</si>
  <si>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</si>
  <si>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</si>
  <si>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</si>
  <si>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</si>
  <si>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</si>
  <si>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</si>
  <si>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</si>
  <si>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</si>
  <si>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</si>
  <si>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</si>
  <si>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</si>
  <si>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</si>
  <si>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</si>
  <si>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</si>
  <si>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</si>
  <si>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</si>
  <si>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</si>
  <si>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</si>
  <si>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</si>
  <si>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</si>
  <si>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</si>
  <si>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</si>
  <si>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</si>
  <si>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</si>
  <si>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</si>
  <si>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</si>
  <si>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</si>
  <si>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</si>
  <si>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</si>
  <si>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</si>
  <si>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</si>
  <si>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</si>
  <si>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</si>
  <si>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</si>
  <si>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</si>
  <si>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</si>
  <si>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</si>
  <si>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</si>
  <si>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</si>
  <si>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</si>
  <si>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</si>
  <si>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</si>
  <si>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</si>
  <si>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</si>
  <si>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</si>
  <si>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</si>
  <si>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</si>
  <si>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</si>
  <si>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</si>
  <si>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</si>
  <si>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</si>
  <si>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</si>
  <si>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</si>
  <si>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</si>
  <si>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</si>
  <si>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</si>
  <si>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</si>
  <si>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</si>
  <si>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</si>
  <si>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</si>
  <si>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</si>
  <si>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</si>
  <si>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</si>
  <si>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</si>
  <si>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</si>
  <si>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</si>
  <si>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</si>
  <si>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</si>
  <si>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</si>
  <si>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</si>
  <si>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</si>
  <si>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</si>
  <si>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</si>
  <si>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</si>
  <si>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</si>
  <si>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</si>
  <si>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</si>
  <si>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</si>
  <si>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</si>
  <si>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</si>
  <si>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</si>
  <si>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</si>
  <si>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</si>
  <si>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</si>
  <si>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</si>
  <si>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</si>
  <si>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</si>
  <si>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</si>
  <si>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</si>
  <si>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</si>
  <si>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</si>
  <si>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</si>
  <si>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</si>
  <si>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</si>
  <si>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</si>
  <si>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</si>
  <si>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</si>
  <si>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</si>
  <si>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</si>
  <si>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</si>
  <si>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</si>
  <si>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</si>
  <si>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</si>
  <si>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</si>
  <si>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</si>
  <si>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</si>
  <si>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</si>
  <si>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</si>
  <si>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</si>
  <si>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</si>
  <si>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</si>
  <si>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</si>
  <si>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</si>
  <si>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</si>
  <si>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</si>
  <si>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</si>
  <si>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</si>
  <si>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</si>
  <si>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</si>
  <si>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</si>
  <si>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</si>
  <si>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</si>
  <si>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</si>
  <si>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</si>
  <si>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</si>
  <si>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</si>
  <si>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</si>
  <si>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</si>
  <si>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</si>
  <si>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</si>
  <si>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</si>
  <si>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</si>
  <si>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</si>
  <si>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</si>
  <si>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</si>
  <si>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</si>
  <si>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</si>
  <si>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</si>
  <si>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</si>
  <si>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</si>
  <si>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</si>
  <si>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</si>
  <si>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</si>
  <si>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</si>
  <si>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</si>
  <si>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</si>
  <si>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</si>
  <si>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</si>
  <si>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</si>
  <si>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</si>
  <si>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</si>
  <si>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</si>
  <si>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</si>
  <si>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</si>
  <si>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</si>
  <si>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</si>
  <si>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</si>
  <si>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</si>
  <si>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</si>
  <si>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</si>
  <si>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</si>
  <si>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</si>
  <si>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</si>
  <si>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</si>
  <si>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</si>
  <si>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</si>
  <si>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</si>
  <si>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</si>
  <si>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</si>
  <si>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</si>
  <si>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</si>
  <si>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</si>
  <si>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</si>
  <si>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</si>
  <si>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</si>
  <si>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</si>
  <si>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</si>
  <si>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</si>
  <si>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</si>
  <si>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</si>
  <si>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</si>
  <si>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</si>
  <si>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</si>
  <si>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</si>
  <si>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</si>
  <si>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</si>
  <si>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</si>
  <si>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</si>
  <si>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</si>
  <si>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</si>
  <si>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</si>
  <si>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</si>
  <si>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</si>
  <si>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</si>
  <si>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</si>
  <si>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</si>
  <si>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</si>
  <si>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</si>
  <si>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</si>
  <si>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</si>
  <si>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</si>
  <si>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</si>
  <si>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</si>
  <si>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</si>
  <si>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</si>
  <si>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</si>
  <si>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</si>
  <si>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</si>
  <si>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</si>
  <si>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</si>
  <si>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</si>
  <si>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</si>
  <si>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</si>
  <si>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</si>
  <si>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</si>
  <si>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</si>
  <si>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</si>
  <si>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</si>
  <si>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</si>
  <si>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</si>
  <si>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</si>
  <si>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</si>
  <si>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</si>
  <si>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</si>
  <si>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</si>
  <si>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</si>
  <si>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</si>
  <si>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</si>
  <si>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</si>
  <si>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</si>
  <si>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</si>
  <si>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</si>
  <si>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</si>
  <si>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</si>
  <si>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</si>
  <si>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</si>
  <si>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</si>
  <si>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</si>
  <si>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</si>
  <si>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</si>
  <si>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</si>
  <si>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</si>
  <si>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</si>
  <si>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</si>
  <si>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</si>
  <si>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</si>
  <si>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</si>
  <si>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</si>
  <si>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</si>
  <si>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</si>
  <si>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</si>
  <si>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</si>
  <si>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</si>
  <si>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</si>
  <si>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</si>
  <si>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</si>
  <si>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</si>
  <si>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</si>
  <si>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</si>
  <si>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</si>
  <si>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</si>
  <si>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</si>
  <si>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</si>
  <si>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</si>
  <si>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</si>
  <si>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</si>
  <si>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</si>
  <si>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</si>
  <si>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</si>
  <si>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</si>
  <si>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</si>
  <si>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</si>
  <si>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</si>
  <si>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</si>
  <si>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</si>
  <si>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</si>
  <si>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</si>
  <si>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</si>
  <si>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</si>
  <si>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</si>
  <si>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</si>
  <si>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</si>
  <si>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</si>
  <si>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</si>
  <si>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</si>
  <si>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</si>
  <si>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</si>
  <si>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</si>
  <si>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</si>
  <si>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</si>
  <si>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</si>
  <si>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</si>
  <si>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</si>
  <si>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</si>
  <si>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</si>
  <si>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</si>
  <si>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</si>
  <si>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</si>
  <si>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</si>
  <si>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</si>
  <si>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</si>
  <si>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</si>
  <si>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</si>
  <si>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</si>
  <si>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</si>
  <si>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</si>
  <si>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</si>
  <si>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</si>
  <si>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</si>
  <si>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</si>
  <si>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</si>
  <si>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</si>
  <si>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</si>
  <si>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</si>
  <si>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</si>
  <si>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</si>
  <si>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</si>
  <si>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</si>
  <si>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</si>
  <si>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</si>
  <si>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</si>
  <si>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</si>
  <si>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</si>
  <si>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</si>
  <si>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</si>
  <si>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</si>
  <si>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</si>
  <si>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</si>
  <si>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</si>
  <si>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</si>
  <si>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</si>
  <si>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</si>
  <si>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</si>
  <si>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</si>
  <si>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</si>
  <si>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</si>
  <si>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</si>
  <si>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</si>
  <si>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</si>
  <si>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</si>
  <si>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</si>
  <si>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</si>
  <si>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</si>
  <si>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</si>
  <si>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</si>
  <si>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</si>
  <si>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</si>
  <si>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</si>
  <si>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</si>
  <si>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</si>
  <si>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</si>
  <si>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</si>
  <si>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</si>
  <si>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</si>
  <si>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</si>
  <si>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</si>
  <si>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</si>
  <si>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</si>
  <si>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</si>
  <si>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</si>
  <si>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</si>
  <si>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</si>
  <si>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</si>
  <si>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</si>
  <si>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</si>
  <si>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</si>
  <si>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</si>
  <si>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</si>
  <si>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</si>
  <si>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</si>
  <si>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</si>
  <si>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</si>
  <si>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</si>
  <si>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</si>
  <si>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</si>
  <si>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</si>
  <si>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</si>
  <si>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</si>
  <si>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</si>
  <si>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</si>
  <si>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</si>
  <si>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</si>
  <si>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</si>
  <si>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</si>
  <si>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</si>
  <si>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</si>
  <si>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</si>
  <si>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</si>
  <si>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</si>
  <si>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</si>
  <si>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</si>
  <si>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</si>
  <si>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</si>
  <si>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</si>
  <si>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</si>
  <si>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</si>
  <si>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</si>
  <si>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</si>
  <si>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</si>
  <si>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</si>
  <si>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</si>
  <si>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</si>
  <si>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</si>
  <si>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</si>
  <si>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</si>
  <si>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</si>
  <si>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</si>
  <si>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</si>
  <si>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</si>
  <si>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</si>
  <si>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</si>
  <si>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</si>
  <si>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</si>
  <si>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</si>
  <si>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</si>
  <si>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</si>
  <si>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</si>
  <si>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</si>
  <si>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</si>
  <si>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</si>
  <si>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</si>
  <si>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</si>
  <si>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</si>
  <si>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</si>
  <si>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</si>
  <si>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</si>
  <si>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</si>
  <si>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</si>
  <si>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</si>
  <si>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</si>
  <si>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</si>
  <si>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</si>
  <si>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</si>
  <si>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</si>
  <si>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</si>
  <si>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</si>
  <si>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</si>
  <si>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</si>
  <si>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</si>
  <si>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</si>
  <si>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</si>
  <si>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</si>
  <si>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</si>
  <si>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</si>
  <si>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</si>
  <si>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</si>
  <si>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</si>
  <si>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</si>
  <si>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</si>
  <si>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</si>
  <si>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</si>
  <si>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</si>
  <si>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</si>
  <si>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</si>
  <si>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</si>
  <si>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</si>
  <si>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</si>
  <si>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</si>
  <si>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</si>
  <si>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</si>
  <si>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</si>
  <si>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</si>
  <si>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</si>
  <si>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</si>
  <si>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</si>
  <si>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</si>
  <si>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</si>
  <si>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</si>
  <si>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</si>
  <si>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</si>
  <si>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</si>
  <si>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</si>
  <si>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</si>
  <si>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</si>
  <si>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</si>
  <si>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</si>
  <si>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</si>
  <si>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</si>
  <si>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</si>
  <si>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</si>
  <si>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</si>
  <si>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</si>
  <si>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</si>
  <si>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</si>
  <si>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</si>
  <si>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</si>
  <si>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</si>
  <si>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</si>
  <si>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</si>
  <si>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</si>
  <si>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</si>
  <si>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</si>
  <si>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</si>
  <si>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</si>
  <si>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</si>
  <si>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</si>
  <si>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</si>
  <si>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</si>
  <si>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</si>
  <si>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</si>
  <si>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</si>
  <si>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</si>
  <si>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</si>
  <si>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</si>
  <si>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</si>
  <si>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</si>
  <si>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</si>
  <si>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</si>
  <si>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</si>
  <si>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</si>
  <si>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</si>
  <si>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</si>
  <si>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</si>
  <si>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</si>
  <si>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</si>
  <si>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</si>
  <si>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</si>
  <si>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</si>
  <si>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</si>
  <si>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</si>
  <si>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</si>
  <si>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</si>
  <si>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</si>
  <si>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</si>
  <si>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</si>
  <si>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</si>
  <si>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</si>
  <si>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</si>
  <si>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</si>
  <si>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</si>
  <si>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</si>
  <si>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</si>
  <si>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</si>
  <si>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</si>
  <si>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</si>
  <si>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</si>
  <si>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</si>
  <si>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</si>
  <si>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</si>
  <si>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</si>
  <si>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</si>
  <si>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</si>
  <si>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</si>
  <si>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</si>
  <si>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</si>
  <si>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</si>
  <si>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</si>
  <si>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</si>
  <si>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</si>
  <si>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</si>
  <si>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</si>
  <si>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</si>
  <si>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</si>
  <si>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</si>
  <si>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</si>
  <si>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</si>
  <si>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</si>
  <si>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</si>
  <si>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</si>
  <si>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</si>
  <si>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</si>
  <si>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</si>
  <si>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</si>
  <si>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</si>
  <si>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</si>
  <si>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</si>
  <si>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</si>
  <si>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</si>
  <si>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</si>
  <si>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</si>
  <si>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</si>
  <si>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</si>
  <si>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</si>
  <si>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</si>
  <si>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</si>
  <si>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</si>
  <si>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</si>
  <si>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</si>
  <si>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</si>
  <si>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</si>
  <si>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</si>
  <si>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</si>
  <si>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</si>
  <si>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</si>
  <si>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</si>
  <si>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</si>
  <si>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</si>
  <si>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</si>
  <si>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</si>
  <si>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</si>
  <si>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</si>
  <si>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</si>
  <si>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</si>
  <si>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</si>
  <si>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</si>
  <si>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</si>
  <si>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</si>
  <si>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</si>
  <si>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</si>
  <si>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</si>
  <si>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</si>
  <si>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</si>
  <si>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</si>
  <si>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</si>
  <si>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</si>
  <si>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</si>
  <si>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</si>
  <si>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</si>
  <si>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</si>
  <si>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</si>
  <si>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</si>
  <si>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</si>
  <si>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</si>
  <si>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</si>
  <si>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</si>
  <si>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</si>
  <si>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</si>
  <si>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</si>
  <si>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</si>
  <si>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</si>
  <si>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</si>
  <si>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</si>
  <si>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</si>
  <si>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</si>
  <si>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</si>
  <si>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</si>
  <si>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</si>
  <si>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</si>
  <si>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</si>
  <si>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</si>
  <si>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</si>
  <si>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</si>
  <si>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</si>
  <si>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</si>
  <si>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</si>
  <si>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</si>
  <si>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</si>
  <si>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</si>
  <si>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</si>
  <si>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</si>
  <si>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</si>
  <si>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</si>
  <si>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</si>
  <si>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</si>
  <si>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</si>
  <si>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</si>
  <si>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</si>
  <si>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</si>
  <si>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</si>
  <si>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</si>
  <si>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</si>
  <si>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</si>
  <si>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</si>
  <si>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</si>
  <si>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</si>
  <si>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</si>
  <si>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</si>
  <si>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</si>
  <si>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</si>
  <si>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</si>
  <si>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</si>
  <si>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</si>
  <si>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</si>
  <si>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</si>
  <si>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</si>
  <si>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</si>
  <si>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</si>
  <si>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</si>
  <si>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</si>
  <si>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</si>
  <si>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</si>
  <si>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</si>
  <si>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</si>
  <si>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</si>
  <si>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</si>
  <si>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</si>
  <si>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</si>
  <si>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</si>
  <si>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</si>
  <si>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</si>
  <si>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</si>
  <si>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</si>
  <si>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</si>
  <si>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</si>
  <si>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</si>
  <si>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</si>
  <si>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</si>
  <si>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</si>
  <si>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</si>
  <si>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</si>
  <si>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</si>
  <si>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</si>
  <si>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</si>
  <si>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</si>
  <si>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</si>
  <si>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</si>
  <si>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</si>
  <si>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</si>
  <si>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</si>
  <si>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</si>
  <si>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</si>
  <si>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</si>
  <si>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</si>
  <si>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</si>
  <si>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</si>
  <si>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</si>
  <si>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</si>
  <si>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</si>
  <si>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</si>
  <si>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</si>
  <si>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</si>
  <si>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</si>
  <si>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</si>
  <si>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</si>
  <si>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</si>
  <si>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</si>
  <si>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</si>
  <si>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</si>
  <si>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</si>
  <si>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</si>
  <si>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</si>
  <si>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</si>
  <si>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</si>
  <si>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</si>
  <si>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</si>
  <si>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</si>
  <si>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</si>
  <si>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</si>
  <si>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</si>
  <si>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</si>
  <si>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</si>
  <si>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</si>
  <si>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</si>
  <si>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</si>
  <si>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</si>
  <si>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</si>
  <si>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</si>
  <si>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</si>
  <si>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</si>
  <si>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</si>
  <si>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</si>
  <si>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</si>
  <si>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</si>
  <si>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</si>
  <si>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</si>
  <si>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</si>
  <si>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</si>
  <si>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</si>
  <si>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</si>
  <si>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</si>
  <si>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</si>
  <si>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</si>
  <si>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</si>
  <si>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</si>
  <si>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</si>
  <si>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</si>
  <si>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</si>
  <si>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</si>
  <si>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</si>
  <si>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</si>
  <si>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</si>
  <si>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</si>
  <si>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</si>
  <si>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</si>
  <si>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</si>
  <si>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</si>
  <si>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</si>
  <si>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</si>
  <si>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</si>
  <si>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</si>
  <si>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</si>
  <si>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</si>
  <si>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</si>
  <si>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</si>
  <si>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</si>
  <si>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</si>
  <si>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</si>
  <si>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</si>
  <si>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</si>
  <si>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</si>
  <si>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</si>
  <si>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</si>
  <si>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</si>
  <si>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</si>
  <si>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</si>
  <si>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</si>
  <si>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</si>
  <si>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</si>
  <si>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</si>
  <si>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</si>
  <si>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</si>
  <si>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</si>
  <si>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</si>
  <si>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</si>
  <si>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</si>
  <si>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</si>
  <si>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</si>
  <si>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</si>
  <si>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</si>
  <si>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</si>
  <si>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</si>
  <si>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</si>
  <si>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</si>
  <si>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</si>
  <si>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</si>
  <si>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</si>
  <si>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</si>
  <si>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</si>
  <si>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</si>
  <si>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</si>
  <si>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</si>
  <si>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</si>
  <si>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</si>
  <si>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</si>
  <si>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</si>
  <si>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</si>
  <si>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</si>
  <si>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</si>
  <si>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</si>
  <si>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</si>
  <si>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</si>
  <si>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</si>
  <si>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</si>
  <si>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</si>
  <si>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</si>
  <si>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</si>
  <si>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</si>
  <si>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</si>
  <si>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</si>
  <si>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</si>
  <si>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</si>
  <si>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</si>
  <si>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</si>
  <si>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</si>
  <si>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</si>
  <si>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</si>
  <si>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</si>
  <si>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</si>
  <si>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</si>
  <si>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</si>
  <si>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</si>
  <si>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</si>
  <si>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</si>
  <si>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</si>
  <si>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</si>
  <si>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</si>
  <si>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</si>
  <si>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</si>
  <si>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</si>
  <si>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</si>
  <si>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</si>
  <si>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</si>
  <si>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</si>
  <si>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</si>
  <si>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</si>
  <si>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</si>
  <si>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</si>
  <si>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</si>
  <si>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</si>
  <si>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</si>
  <si>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</si>
  <si>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</si>
  <si>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</si>
  <si>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</si>
  <si>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</si>
  <si>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</si>
  <si>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</si>
  <si>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</si>
  <si>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</si>
  <si>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</si>
  <si>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</si>
  <si>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</si>
  <si>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</si>
  <si>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</si>
  <si>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</si>
  <si>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</si>
  <si>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</si>
  <si>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</si>
  <si>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</si>
  <si>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</si>
  <si>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</si>
  <si>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</si>
  <si>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</si>
  <si>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</si>
  <si>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</si>
  <si>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</si>
  <si>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</si>
  <si>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</si>
  <si>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</si>
  <si>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</si>
  <si>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</si>
  <si>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</si>
  <si>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</si>
  <si>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</si>
  <si>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</si>
  <si>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</si>
  <si>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</si>
  <si>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</si>
  <si>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</si>
  <si>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</si>
  <si>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</si>
  <si>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</si>
  <si>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</si>
  <si>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</si>
  <si>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</si>
  <si>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</si>
  <si>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</si>
  <si>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</si>
  <si>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</si>
  <si>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</si>
  <si>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</si>
  <si>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</si>
  <si>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</si>
  <si>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</si>
  <si>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</si>
  <si>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</si>
  <si>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</si>
  <si>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</si>
  <si>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</si>
  <si>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</si>
  <si>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</si>
  <si>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</si>
  <si>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</si>
  <si>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</si>
  <si>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</si>
  <si>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</si>
  <si>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</si>
  <si>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</si>
  <si>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</si>
  <si>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</si>
  <si>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</si>
  <si>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</si>
  <si>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</si>
  <si>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</si>
  <si>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</si>
  <si>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</si>
  <si>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</si>
  <si>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</si>
  <si>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</si>
  <si>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</si>
  <si>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</si>
  <si>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</si>
  <si>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</si>
  <si>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</si>
  <si>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</si>
  <si>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</si>
  <si>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</si>
  <si>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</si>
  <si>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</si>
  <si>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</si>
  <si>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</si>
  <si>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</si>
  <si>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</si>
  <si>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</si>
  <si>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</si>
  <si>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</si>
  <si>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</si>
  <si>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</si>
  <si>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</si>
  <si>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</si>
  <si>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</si>
  <si>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</si>
  <si>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</si>
  <si>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</si>
  <si>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</si>
  <si>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</si>
  <si>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</si>
  <si>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</si>
  <si>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</si>
  <si>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</si>
  <si>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</si>
  <si>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</si>
  <si>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</si>
  <si>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</si>
  <si>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</si>
  <si>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</si>
  <si>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</si>
  <si>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</si>
  <si>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</si>
  <si>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</si>
  <si>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</si>
  <si>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</si>
  <si>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</si>
  <si>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</si>
  <si>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</si>
  <si>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</si>
  <si>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</si>
  <si>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</si>
  <si>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</si>
  <si>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</si>
  <si>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</si>
  <si>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</si>
  <si>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</si>
  <si>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</si>
  <si>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</si>
  <si>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</si>
  <si>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</si>
  <si>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</si>
  <si>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</si>
  <si>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</si>
  <si>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</si>
  <si>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</si>
  <si>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</si>
  <si>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</si>
  <si>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</si>
  <si>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</si>
  <si>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</si>
  <si>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</si>
  <si>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</si>
  <si>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</si>
  <si>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</si>
  <si>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</si>
  <si>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</si>
  <si>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</si>
  <si>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</si>
  <si>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</si>
  <si>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</si>
  <si>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</si>
  <si>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</si>
  <si>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</si>
  <si>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</si>
  <si>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</si>
  <si>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</si>
  <si>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</si>
  <si>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</si>
  <si>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</si>
  <si>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</si>
  <si>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</si>
  <si>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</si>
  <si>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</si>
  <si>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</si>
  <si>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</si>
  <si>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</si>
  <si>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</si>
  <si>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</si>
  <si>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</si>
  <si>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</si>
  <si>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</si>
  <si>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</si>
  <si>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</si>
  <si>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</si>
  <si>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</si>
  <si>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</si>
  <si>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</si>
  <si>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</si>
  <si>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</si>
  <si>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</si>
  <si>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</si>
  <si>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</si>
  <si>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</si>
  <si>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</si>
  <si>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</si>
  <si>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</si>
  <si>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</si>
  <si>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</si>
  <si>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</si>
  <si>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</si>
  <si>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</si>
  <si>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</si>
  <si>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</si>
  <si>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</si>
  <si>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</si>
  <si>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</si>
  <si>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</si>
  <si>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</si>
  <si>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</si>
  <si>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</si>
  <si>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</si>
  <si>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</si>
  <si>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</si>
  <si>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</si>
  <si>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</si>
  <si>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</si>
  <si>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</si>
  <si>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</si>
  <si>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</si>
  <si>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</si>
  <si>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</si>
  <si>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</si>
  <si>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</si>
  <si>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</si>
  <si>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</si>
  <si>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</si>
  <si>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</si>
  <si>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</si>
  <si>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</si>
  <si>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</si>
  <si>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</si>
  <si>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</si>
  <si>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</si>
  <si>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</si>
  <si>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</si>
  <si>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</si>
  <si>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</si>
  <si>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</si>
  <si>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</si>
  <si>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</si>
  <si>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</si>
  <si>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</si>
  <si>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</si>
  <si>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</si>
  <si>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</si>
  <si>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</si>
  <si>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</si>
  <si>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</si>
  <si>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</si>
  <si>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</si>
  <si>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</si>
  <si>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</si>
  <si>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</si>
  <si>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</si>
  <si>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</si>
  <si>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</si>
  <si>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</si>
  <si>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</si>
  <si>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</si>
  <si>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</si>
  <si>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</si>
  <si>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</si>
  <si>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</si>
  <si>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</si>
  <si>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</si>
  <si>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</si>
  <si>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</si>
  <si>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</si>
  <si>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</si>
  <si>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</si>
  <si>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</si>
  <si>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</si>
  <si>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</si>
  <si>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</si>
  <si>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</si>
  <si>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</si>
  <si>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</si>
  <si>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</si>
  <si>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</si>
  <si>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</si>
  <si>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</si>
  <si>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</si>
  <si>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</si>
  <si>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</si>
  <si>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</si>
  <si>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</si>
  <si>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</si>
  <si>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</si>
  <si>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</si>
  <si>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</si>
  <si>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</si>
  <si>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</si>
  <si>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</si>
  <si>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</si>
  <si>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</si>
  <si>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</si>
  <si>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</si>
  <si>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</si>
  <si>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</si>
  <si>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</si>
  <si>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</si>
  <si>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</si>
  <si>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</si>
  <si>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</si>
  <si>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</si>
  <si>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</si>
  <si>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</si>
  <si>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</si>
  <si>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</si>
  <si>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</si>
  <si>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</si>
  <si>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</si>
  <si>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</si>
  <si>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</si>
  <si>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</si>
  <si>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</si>
  <si>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</si>
  <si>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</si>
  <si>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</si>
  <si>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</si>
  <si>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</si>
  <si>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</si>
  <si>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</si>
  <si>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</si>
  <si>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</si>
  <si>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</si>
  <si>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</si>
  <si>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</si>
  <si>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</si>
  <si>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</si>
  <si>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</si>
  <si>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</si>
  <si>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</si>
  <si>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</si>
  <si>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</si>
  <si>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</si>
  <si>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</si>
  <si>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</si>
  <si>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</si>
  <si>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</si>
  <si>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</si>
  <si>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</si>
  <si>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</si>
  <si>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</si>
  <si>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</si>
  <si>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</si>
  <si>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</si>
  <si>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</si>
  <si>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</si>
  <si>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</si>
  <si>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</si>
  <si>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</si>
  <si>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</si>
  <si>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</si>
  <si>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</si>
  <si>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</si>
  <si>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</si>
  <si>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</si>
  <si>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</si>
  <si>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</si>
  <si>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</si>
  <si>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</si>
  <si>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</si>
  <si>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</si>
  <si>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</si>
  <si>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</si>
  <si>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</si>
  <si>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</si>
  <si>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</si>
  <si>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</si>
  <si>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</si>
  <si>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</si>
  <si>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</si>
  <si>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</si>
  <si>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</si>
  <si>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</si>
  <si>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</si>
  <si>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</si>
  <si>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</si>
  <si>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</si>
  <si>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</si>
  <si>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</si>
  <si>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</si>
  <si>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</si>
  <si>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</si>
  <si>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</si>
  <si>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</si>
  <si>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</si>
  <si>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</si>
  <si>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</si>
  <si>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</si>
  <si>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</si>
  <si>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</si>
  <si>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</si>
  <si>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</si>
  <si>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</si>
  <si>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</si>
  <si>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</si>
  <si>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</si>
  <si>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</si>
  <si>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</si>
  <si>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</si>
  <si>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</si>
  <si>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</si>
  <si>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</si>
  <si>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</si>
  <si>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</si>
  <si>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</si>
  <si>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</si>
  <si>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</si>
  <si>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</si>
  <si>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</si>
  <si>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</si>
  <si>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</si>
  <si>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</si>
  <si>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</si>
  <si>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</si>
  <si>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</si>
  <si>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</si>
  <si>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</si>
  <si>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</si>
  <si>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</si>
  <si>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</si>
  <si>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</si>
  <si>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</si>
  <si>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</si>
  <si>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</si>
  <si>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</si>
  <si>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</si>
  <si>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</si>
  <si>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</si>
  <si>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</si>
  <si>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</si>
  <si>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</si>
  <si>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</si>
  <si>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</si>
  <si>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</si>
  <si>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</si>
  <si>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</si>
  <si>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</si>
  <si>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</si>
  <si>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</si>
  <si>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</si>
  <si>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</si>
  <si>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</si>
  <si>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</si>
  <si>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</si>
  <si>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</si>
  <si>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</si>
  <si>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</si>
  <si>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</si>
  <si>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</si>
  <si>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</si>
  <si>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</si>
  <si>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</si>
  <si>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</si>
  <si>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</si>
  <si>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</si>
  <si>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</si>
  <si>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</si>
  <si>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</si>
  <si>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</si>
  <si>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</si>
  <si>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</si>
  <si>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</si>
  <si>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</si>
  <si>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</si>
  <si>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</si>
  <si>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</si>
  <si>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</si>
  <si>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</si>
  <si>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</si>
  <si>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</si>
  <si>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</si>
  <si>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</si>
  <si>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</si>
  <si>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</si>
  <si>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</si>
  <si>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</si>
  <si>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</si>
  <si>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</si>
  <si>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</si>
  <si>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</si>
  <si>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</si>
  <si>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</si>
  <si>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</si>
  <si>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</si>
  <si>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</si>
  <si>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</si>
  <si>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</si>
  <si>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</si>
  <si>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</si>
  <si>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</si>
  <si>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</si>
  <si>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</si>
  <si>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</si>
  <si>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</si>
  <si>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</si>
  <si>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</si>
  <si>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</si>
  <si>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</si>
  <si>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</si>
  <si>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</si>
  <si>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</si>
  <si>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</si>
  <si>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</si>
  <si>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</si>
  <si>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</si>
  <si>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</si>
  <si>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</si>
  <si>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</si>
  <si>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</si>
  <si>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</si>
  <si>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</si>
  <si>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</si>
  <si>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</si>
  <si>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</si>
  <si>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</si>
  <si>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</si>
  <si>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</si>
  <si>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</si>
  <si>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</si>
  <si>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</si>
  <si>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</si>
  <si>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</si>
  <si>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</si>
  <si>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</si>
  <si>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</si>
  <si>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</si>
  <si>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</si>
  <si>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</si>
  <si>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</si>
  <si>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</si>
  <si>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</si>
  <si>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</si>
  <si>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</si>
  <si>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</si>
  <si>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</si>
  <si>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</si>
  <si>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</si>
  <si>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</si>
  <si>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</si>
  <si>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</si>
  <si>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</si>
  <si>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</si>
  <si>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</si>
  <si>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</si>
  <si>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</si>
  <si>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</si>
  <si>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</si>
  <si>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</si>
  <si>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</si>
  <si>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</si>
  <si>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</si>
  <si>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</si>
  <si>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</si>
  <si>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</si>
  <si>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</si>
  <si>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</si>
  <si>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</si>
  <si>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</si>
  <si>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</si>
  <si>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</si>
  <si>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</si>
  <si>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</si>
  <si>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</si>
  <si>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</si>
  <si>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</si>
  <si>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</si>
  <si>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</si>
  <si>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</si>
  <si>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</si>
  <si>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</si>
  <si>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</si>
  <si>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</si>
  <si>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</si>
  <si>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</si>
  <si>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</si>
  <si>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</si>
  <si>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</si>
  <si>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</si>
  <si>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</si>
  <si>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</si>
  <si>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</si>
  <si>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</si>
  <si>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</si>
  <si>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</si>
  <si>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</si>
  <si>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</si>
  <si>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</si>
  <si>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</si>
  <si>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</si>
  <si>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</si>
  <si>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</si>
  <si>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</si>
  <si>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</si>
  <si>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</si>
  <si>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</si>
  <si>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</si>
  <si>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</si>
  <si>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</si>
  <si>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</si>
  <si>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</si>
  <si>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</si>
  <si>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</si>
  <si>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</si>
  <si>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</si>
  <si>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</si>
  <si>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</si>
  <si>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</si>
  <si>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</si>
  <si>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</si>
  <si>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</si>
  <si>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</si>
  <si>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</si>
  <si>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</si>
  <si>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</si>
  <si>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</si>
  <si>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</si>
  <si>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</si>
  <si>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</si>
  <si>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</si>
  <si>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</si>
  <si>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</si>
  <si>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</si>
  <si>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</si>
  <si>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</si>
  <si>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</si>
  <si>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</si>
  <si>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</si>
  <si>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</si>
  <si>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</si>
  <si>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</si>
  <si>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</si>
  <si>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</si>
  <si>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</si>
  <si>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</si>
  <si>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</si>
  <si>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</si>
  <si>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</si>
  <si>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</si>
  <si>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</si>
  <si>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</si>
  <si>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</si>
  <si>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</si>
  <si>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</si>
  <si>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</si>
  <si>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</si>
  <si>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</si>
  <si>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</si>
  <si>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</si>
  <si>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</si>
  <si>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</si>
  <si>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</si>
  <si>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</si>
  <si>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</si>
  <si>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</si>
  <si>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</si>
  <si>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</si>
  <si>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</si>
  <si>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</si>
  <si>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</si>
  <si>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</si>
  <si>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</si>
  <si>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</si>
  <si>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</si>
  <si>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</si>
  <si>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</si>
  <si>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</si>
  <si>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</si>
  <si>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</si>
  <si>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</si>
  <si>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</si>
  <si>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</si>
  <si>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</si>
  <si>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</si>
  <si>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</si>
  <si>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</si>
  <si>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</si>
  <si>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</si>
  <si>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</si>
  <si>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</si>
  <si>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</si>
  <si>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</si>
  <si>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</si>
  <si>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</si>
  <si>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</si>
  <si>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</si>
  <si>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</si>
  <si>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</si>
  <si>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</si>
  <si>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</si>
  <si>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</si>
  <si>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</si>
  <si>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</si>
  <si>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</si>
  <si>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</si>
  <si>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</si>
  <si>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</si>
  <si>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</si>
  <si>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</si>
  <si>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</si>
  <si>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</si>
  <si>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</si>
  <si>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</si>
  <si>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</si>
  <si>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</si>
  <si>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</si>
  <si>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</si>
  <si>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</si>
  <si>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</si>
  <si>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</si>
  <si>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</si>
  <si>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</si>
  <si>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</si>
  <si>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</si>
  <si>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</si>
  <si>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</si>
  <si>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</si>
  <si>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</si>
  <si>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</si>
  <si>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</si>
  <si>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</si>
  <si>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</si>
  <si>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</si>
  <si>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</si>
  <si>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</si>
  <si>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</si>
  <si>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</si>
  <si>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</si>
  <si>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</si>
  <si>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</si>
  <si>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</si>
  <si>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</si>
  <si>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</si>
  <si>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</si>
  <si>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</si>
  <si>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</si>
  <si>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</si>
  <si>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</si>
  <si>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</si>
  <si>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</si>
  <si>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</si>
  <si>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</si>
  <si>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</si>
  <si>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</si>
  <si>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</si>
  <si>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</si>
  <si>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</si>
  <si>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</si>
  <si>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</si>
  <si>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</si>
  <si>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</si>
  <si>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</si>
  <si>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</si>
  <si>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</si>
  <si>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</si>
  <si>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</si>
  <si>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</si>
  <si>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</si>
  <si>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</si>
  <si>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</si>
  <si>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</si>
  <si>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</si>
  <si>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</si>
  <si>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</si>
  <si>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</si>
  <si>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</si>
  <si>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</si>
  <si>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</si>
  <si>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</si>
  <si>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</si>
  <si>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</si>
  <si>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</si>
  <si>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</si>
  <si>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</si>
  <si>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</si>
  <si>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</si>
  <si>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</si>
  <si>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</si>
  <si>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</si>
  <si>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</si>
  <si>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</si>
  <si>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</si>
  <si>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</si>
  <si>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</si>
  <si>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</si>
  <si>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</si>
  <si>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</si>
  <si>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</si>
  <si>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</si>
  <si>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</si>
  <si>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</si>
  <si>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</si>
  <si>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</si>
  <si>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</si>
  <si>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</si>
  <si>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</si>
  <si>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</si>
  <si>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</si>
  <si>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</si>
  <si>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</si>
  <si>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</si>
  <si>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</si>
  <si>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</si>
  <si>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</si>
  <si>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</si>
  <si>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</si>
  <si>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</si>
  <si>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</si>
  <si>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</si>
  <si>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</si>
  <si>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</si>
  <si>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</si>
  <si>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</si>
  <si>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</si>
  <si>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</si>
  <si>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</si>
  <si>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</si>
  <si>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</si>
  <si>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</si>
  <si>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</si>
  <si>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</si>
  <si>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</si>
  <si>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</si>
  <si>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</si>
  <si>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</si>
  <si>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</si>
  <si>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</si>
  <si>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</si>
  <si>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</si>
  <si>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</si>
  <si>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</si>
  <si>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</si>
  <si>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</si>
  <si>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</si>
  <si>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</si>
  <si>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</si>
  <si>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</si>
  <si>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</si>
  <si>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</si>
  <si>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</si>
  <si>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</si>
  <si>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</si>
  <si>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</si>
  <si>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</si>
  <si>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</si>
  <si>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</si>
  <si>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</si>
  <si>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</si>
  <si>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</si>
  <si>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</si>
  <si>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</si>
  <si>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</si>
  <si>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</si>
  <si>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</si>
  <si>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</si>
  <si>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</si>
  <si>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</si>
  <si>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</si>
  <si>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</si>
  <si>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</si>
  <si>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</si>
  <si>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</si>
  <si>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</si>
  <si>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</si>
  <si>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</si>
  <si>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</si>
  <si>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</si>
  <si>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</si>
  <si>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</si>
  <si>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</si>
  <si>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</si>
  <si>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</si>
  <si>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</si>
  <si>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</si>
  <si>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</si>
  <si>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</si>
  <si>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</si>
  <si>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</si>
  <si>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</si>
  <si>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</si>
  <si>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</si>
  <si>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</si>
  <si>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</si>
  <si>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</si>
  <si>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</si>
  <si>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</si>
  <si>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</si>
  <si>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</si>
  <si>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</si>
  <si>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</si>
  <si>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</si>
  <si>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</si>
  <si>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</si>
  <si>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</si>
  <si>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</si>
  <si>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</si>
  <si>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</si>
  <si>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</si>
  <si>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</si>
  <si>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</si>
  <si>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</si>
  <si>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</si>
  <si>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</si>
  <si>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</si>
  <si>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</si>
  <si>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</si>
  <si>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</si>
  <si>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</si>
  <si>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</si>
  <si>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</si>
  <si>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</si>
  <si>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</si>
  <si>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</si>
  <si>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</si>
  <si>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</si>
  <si>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</si>
  <si>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</si>
  <si>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</si>
  <si>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</si>
  <si>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</si>
  <si>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</si>
  <si>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</si>
  <si>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</si>
  <si>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</si>
  <si>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</si>
  <si>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</si>
  <si>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</si>
  <si>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</si>
  <si>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</si>
  <si>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</si>
  <si>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</si>
  <si>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</si>
  <si>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</si>
  <si>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</si>
  <si>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</si>
  <si>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</si>
  <si>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</si>
  <si>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</si>
  <si>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</si>
  <si>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</si>
  <si>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</si>
  <si>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</si>
  <si>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</si>
  <si>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</si>
  <si>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</si>
  <si>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</si>
  <si>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</si>
  <si>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</si>
  <si>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</si>
  <si>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</si>
  <si>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</si>
  <si>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</si>
  <si>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</si>
  <si>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</si>
  <si>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</si>
  <si>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</si>
  <si>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</si>
  <si>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</si>
  <si>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</si>
  <si>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</si>
  <si>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</si>
  <si>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</si>
  <si>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</si>
  <si>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</si>
  <si>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</si>
  <si>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</si>
  <si>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</si>
  <si>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</si>
  <si>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</si>
  <si>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</si>
  <si>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</si>
  <si>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</si>
  <si>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</si>
  <si>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</si>
  <si>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</si>
  <si>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</si>
  <si>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</si>
  <si>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</si>
  <si>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</si>
  <si>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</si>
  <si>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</si>
  <si>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</si>
  <si>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</si>
  <si>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</si>
  <si>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</si>
  <si>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</si>
  <si>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</si>
  <si>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</si>
  <si>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</si>
  <si>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</si>
  <si>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</si>
  <si>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</si>
  <si>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</si>
  <si>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</si>
  <si>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</si>
  <si>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</si>
  <si>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</si>
  <si>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</si>
  <si>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</si>
  <si>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</si>
  <si>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</si>
  <si>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</si>
  <si>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</si>
  <si>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</si>
  <si>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</si>
  <si>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</si>
  <si>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</si>
  <si>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</si>
  <si>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</si>
  <si>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</si>
  <si>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</si>
  <si>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</si>
  <si>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</si>
  <si>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</si>
  <si>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</si>
  <si>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</si>
  <si>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</si>
  <si>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</si>
  <si>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</si>
  <si>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</si>
  <si>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</si>
  <si>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</si>
  <si>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</si>
  <si>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</si>
  <si>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</si>
  <si>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</si>
  <si>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</si>
  <si>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</si>
  <si>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</si>
  <si>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</si>
  <si>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</si>
  <si>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</si>
  <si>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</si>
  <si>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</si>
  <si>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</si>
  <si>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</si>
  <si>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</si>
  <si>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</si>
  <si>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</si>
  <si>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</si>
  <si>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</si>
  <si>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</si>
  <si>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</si>
  <si>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</si>
  <si>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</si>
  <si>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</si>
  <si>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</si>
  <si>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</si>
  <si>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</si>
  <si>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</si>
  <si>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</si>
  <si>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</si>
  <si>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</si>
  <si>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</si>
  <si>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</si>
  <si>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</si>
  <si>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</si>
  <si>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</si>
  <si>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</si>
  <si>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</si>
  <si>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</si>
  <si>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</si>
  <si>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</si>
  <si>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</si>
  <si>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</si>
  <si>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</si>
  <si>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</si>
  <si>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</si>
  <si>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</si>
  <si>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</si>
  <si>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</si>
  <si>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</si>
  <si>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</si>
  <si>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</si>
  <si>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</si>
  <si>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</si>
  <si>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</si>
  <si>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</si>
  <si>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</si>
  <si>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</si>
  <si>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</si>
  <si>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</si>
  <si>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</si>
  <si>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</si>
  <si>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</si>
  <si>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</si>
  <si>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</si>
  <si>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</si>
  <si>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</si>
  <si>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</si>
  <si>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</si>
  <si>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</si>
  <si>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</si>
  <si>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</si>
  <si>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</si>
  <si>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</si>
  <si>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</si>
  <si>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</si>
  <si>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</si>
  <si>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</si>
  <si>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</si>
  <si>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</si>
  <si>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</si>
  <si>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</si>
  <si>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</si>
  <si>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</si>
  <si>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</si>
  <si>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</si>
  <si>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</si>
  <si>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</si>
  <si>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</si>
  <si>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</si>
  <si>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</si>
  <si>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</si>
  <si>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</si>
  <si>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</si>
  <si>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</si>
  <si>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</si>
  <si>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</si>
  <si>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</si>
  <si>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</si>
  <si>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</si>
  <si>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</si>
  <si>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</si>
  <si>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</si>
  <si>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</si>
  <si>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</si>
  <si>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</si>
  <si>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</si>
  <si>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</si>
  <si>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</si>
  <si>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</si>
  <si>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</si>
  <si>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</si>
  <si>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</si>
  <si>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</si>
  <si>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</si>
  <si>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</si>
  <si>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</si>
  <si>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</si>
  <si>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</si>
  <si>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</si>
  <si>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</si>
  <si>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</si>
  <si>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</si>
  <si>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</si>
  <si>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</si>
  <si>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</si>
  <si>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</si>
  <si>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</si>
  <si>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</si>
  <si>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</si>
  <si>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</si>
  <si>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</si>
  <si>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</si>
  <si>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</si>
  <si>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</si>
  <si>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</si>
  <si>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</si>
  <si>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</si>
  <si>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</si>
  <si>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</si>
  <si>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</si>
  <si>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</si>
  <si>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</si>
  <si>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</si>
  <si>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</si>
  <si>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</si>
  <si>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</si>
  <si>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</si>
  <si>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</si>
  <si>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</si>
  <si>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</si>
  <si>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</si>
  <si>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</si>
  <si>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</si>
  <si>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</si>
  <si>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</si>
  <si>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</si>
  <si>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</si>
  <si>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</si>
  <si>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</si>
  <si>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</si>
  <si>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</si>
  <si>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</si>
  <si>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</si>
  <si>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</si>
  <si>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</si>
  <si>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</si>
  <si>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</si>
  <si>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</si>
  <si>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</si>
  <si>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</si>
  <si>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</si>
  <si>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</si>
  <si>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</si>
  <si>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</si>
  <si>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</si>
  <si>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</si>
  <si>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</si>
  <si>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</si>
  <si>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</si>
  <si>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</si>
  <si>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</si>
  <si>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</si>
  <si>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</si>
  <si>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</si>
  <si>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</si>
  <si>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</si>
  <si>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</si>
  <si>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</si>
  <si>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</si>
  <si>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</si>
  <si>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</si>
  <si>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</si>
  <si>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</si>
  <si>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</si>
  <si>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</si>
  <si>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</si>
  <si>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</si>
  <si>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</si>
  <si>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</si>
  <si>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</si>
  <si>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</si>
  <si>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</si>
  <si>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</si>
  <si>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</si>
  <si>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</si>
  <si>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</si>
  <si>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</si>
  <si>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</si>
  <si>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</si>
  <si>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</si>
  <si>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</si>
  <si>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</si>
  <si>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</si>
  <si>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</si>
  <si>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</si>
  <si>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</si>
  <si>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</si>
  <si>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</si>
  <si>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</si>
  <si>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</si>
  <si>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</si>
  <si>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</si>
  <si>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</si>
  <si>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</si>
  <si>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</si>
  <si>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</si>
  <si>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</si>
  <si>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</si>
  <si>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</si>
  <si>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</si>
  <si>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</si>
  <si>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</si>
  <si>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</si>
  <si>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</si>
  <si>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</si>
  <si>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</si>
  <si>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</si>
  <si>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</si>
  <si>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</si>
  <si>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</si>
  <si>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</si>
  <si>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</si>
  <si>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</si>
  <si>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</si>
  <si>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</si>
  <si>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</si>
  <si>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</si>
  <si>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</si>
  <si>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</si>
  <si>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</si>
  <si>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</si>
  <si>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</si>
  <si>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</si>
  <si>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</si>
  <si>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</si>
  <si>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</si>
  <si>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</si>
  <si>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</si>
  <si>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</si>
  <si>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</si>
  <si>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</si>
  <si>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</si>
  <si>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</si>
  <si>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</si>
  <si>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</si>
  <si>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</si>
  <si>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</si>
  <si>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</si>
  <si>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</si>
  <si>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</si>
  <si>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</si>
  <si>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</si>
  <si>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</si>
  <si>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</si>
  <si>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</si>
  <si>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</si>
  <si>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</si>
  <si>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</si>
  <si>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</si>
  <si>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</si>
  <si>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</si>
  <si>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</si>
  <si>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</si>
  <si>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</si>
  <si>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</si>
  <si>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</si>
  <si>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</si>
  <si>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</si>
  <si>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</si>
  <si>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</si>
  <si>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</si>
  <si>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</si>
  <si>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</si>
  <si>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</si>
  <si>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</si>
  <si>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</si>
  <si>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</si>
  <si>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</si>
  <si>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</si>
  <si>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</si>
  <si>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</si>
  <si>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</si>
  <si>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</si>
  <si>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</si>
  <si>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</si>
  <si>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</si>
  <si>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</si>
  <si>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</si>
  <si>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</si>
  <si>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</si>
  <si>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</si>
  <si>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</si>
  <si>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</si>
  <si>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</si>
  <si>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</si>
  <si>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</si>
  <si>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</si>
  <si>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</si>
  <si>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</si>
  <si>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</si>
  <si>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</si>
  <si>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</si>
  <si>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</si>
  <si>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</si>
  <si>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</si>
  <si>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</si>
  <si>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</si>
  <si>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</si>
  <si>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</si>
  <si>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</si>
  <si>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</si>
  <si>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</si>
  <si>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</si>
  <si>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</si>
  <si>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</si>
  <si>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</si>
  <si>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</si>
  <si>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</si>
  <si>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</si>
  <si>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</si>
  <si>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</si>
  <si>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</si>
  <si>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</si>
  <si>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</si>
  <si>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</si>
  <si>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</si>
  <si>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</si>
  <si>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</si>
  <si>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</si>
  <si>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</si>
  <si>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</si>
  <si>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</si>
  <si>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</si>
  <si>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</si>
  <si>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</si>
  <si>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</si>
  <si>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</si>
  <si>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</si>
  <si>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</si>
  <si>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</si>
  <si>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</si>
  <si>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</si>
  <si>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</si>
  <si>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</si>
  <si>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</si>
  <si>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</si>
  <si>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</si>
  <si>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</si>
  <si>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</si>
  <si>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</si>
  <si>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</si>
  <si>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</si>
  <si>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</si>
  <si>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</si>
  <si>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</si>
  <si>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</si>
  <si>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</si>
  <si>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</si>
  <si>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</si>
  <si>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</si>
  <si>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</si>
  <si>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</si>
  <si>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</si>
  <si>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</si>
  <si>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</si>
  <si>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</si>
  <si>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</si>
  <si>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</si>
  <si>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</si>
  <si>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</si>
  <si>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</si>
  <si>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</si>
  <si>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</si>
  <si>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</si>
  <si>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</si>
  <si>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</si>
  <si>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</si>
  <si>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</si>
  <si>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</si>
  <si>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</si>
  <si>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</si>
  <si>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</si>
  <si>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</si>
  <si>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</si>
  <si>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</si>
  <si>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</si>
  <si>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</si>
  <si>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</si>
  <si>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</si>
  <si>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</si>
  <si>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</si>
  <si>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</si>
  <si>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</si>
  <si>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</si>
  <si>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</si>
  <si>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</si>
  <si>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</si>
  <si>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</si>
  <si>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</si>
  <si>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</si>
  <si>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</si>
  <si>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</si>
  <si>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</si>
  <si>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</si>
  <si>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</si>
  <si>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</si>
  <si>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</si>
  <si>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</si>
  <si>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</si>
  <si>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</si>
  <si>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</si>
  <si>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</si>
  <si>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</si>
  <si>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</si>
  <si>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</si>
  <si>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</si>
  <si>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</si>
  <si>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</si>
  <si>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</si>
  <si>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</si>
  <si>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</si>
  <si>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</si>
  <si>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</si>
  <si>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</si>
  <si>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</si>
  <si>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</si>
  <si>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</si>
  <si>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</si>
  <si>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</si>
  <si>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</si>
  <si>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</si>
  <si>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</si>
  <si>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</si>
  <si>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</si>
  <si>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</si>
  <si>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</si>
  <si>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</si>
  <si>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</si>
  <si>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</si>
  <si>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</si>
  <si>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</si>
  <si>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</si>
  <si>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</si>
  <si>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</si>
  <si>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</si>
  <si>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</si>
  <si>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</si>
  <si>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</si>
  <si>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</si>
  <si>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</si>
  <si>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</si>
  <si>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</si>
  <si>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</si>
  <si>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</si>
  <si>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</si>
  <si>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</si>
  <si>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</si>
  <si>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</si>
  <si>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</si>
  <si>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</si>
  <si>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</si>
  <si>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</si>
  <si>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</si>
  <si>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</si>
  <si>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</si>
  <si>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</si>
  <si>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</si>
  <si>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</si>
  <si>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</si>
  <si>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</si>
  <si>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</si>
  <si>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</si>
  <si>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</si>
  <si>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</si>
  <si>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</si>
  <si>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</si>
  <si>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</si>
  <si>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</si>
  <si>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</si>
  <si>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</si>
  <si>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</si>
  <si>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</si>
  <si>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</si>
  <si>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</si>
  <si>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</si>
  <si>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</si>
  <si>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</si>
  <si>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</si>
  <si>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</si>
  <si>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</si>
  <si>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</si>
  <si>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</si>
  <si>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</si>
  <si>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</si>
  <si>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</si>
  <si>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</si>
  <si>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</si>
  <si>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</si>
  <si>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</si>
  <si>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</si>
  <si>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</si>
  <si>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</si>
  <si>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</si>
  <si>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</si>
  <si>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</si>
  <si>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</si>
  <si>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</si>
  <si>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</si>
  <si>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</si>
  <si>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</si>
  <si>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</si>
  <si>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</si>
  <si>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</si>
  <si>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</si>
  <si>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</si>
  <si>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</si>
  <si>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</si>
  <si>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</si>
  <si>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</si>
  <si>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</si>
  <si>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</si>
  <si>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</si>
  <si>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</si>
  <si>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</si>
  <si>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</si>
  <si>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</si>
  <si>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</si>
  <si>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</si>
  <si>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</si>
  <si>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</si>
  <si>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</si>
  <si>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</si>
  <si>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</si>
  <si>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</si>
  <si>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</si>
  <si>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</si>
  <si>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</si>
  <si>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</si>
  <si>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</si>
  <si>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</si>
  <si>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</si>
  <si>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</si>
  <si>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</si>
  <si>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</si>
  <si>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</si>
  <si>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</si>
  <si>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</si>
  <si>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</si>
  <si>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</si>
  <si>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</si>
  <si>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</si>
  <si>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</si>
  <si>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</si>
  <si>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</si>
  <si>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</si>
  <si>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</si>
  <si>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</si>
  <si>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</si>
  <si>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</si>
  <si>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</si>
  <si>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</si>
  <si>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</si>
  <si>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</si>
  <si>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</si>
  <si>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</si>
  <si>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</si>
  <si>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</si>
  <si>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</si>
  <si>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</si>
  <si>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</si>
  <si>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</si>
  <si>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</si>
  <si>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</si>
  <si>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</si>
  <si>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</si>
  <si>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</si>
  <si>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</si>
  <si>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</si>
  <si>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</si>
  <si>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</si>
  <si>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</si>
  <si>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</si>
  <si>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</si>
  <si>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</si>
  <si>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</si>
  <si>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</si>
  <si>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</si>
  <si>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</si>
  <si>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</si>
  <si>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</si>
  <si>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</si>
  <si>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</si>
  <si>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</si>
  <si>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</si>
  <si>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</si>
  <si>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</si>
  <si>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</si>
  <si>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</si>
  <si>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</si>
  <si>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</si>
  <si>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</si>
  <si>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</si>
  <si>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</si>
  <si>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</si>
  <si>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</si>
  <si>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</si>
  <si>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</si>
  <si>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</si>
  <si>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</si>
  <si>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</si>
  <si>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</si>
  <si>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</si>
  <si>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</si>
  <si>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</si>
  <si>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</si>
  <si>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</si>
  <si>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</si>
  <si>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</si>
  <si>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</si>
  <si>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</si>
  <si>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</si>
  <si>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</si>
  <si>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</si>
  <si>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</si>
  <si>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</si>
  <si>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</si>
  <si>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</si>
  <si>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</si>
  <si>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</si>
  <si>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</si>
  <si>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</si>
  <si>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</si>
  <si>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</si>
  <si>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</si>
  <si>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</si>
  <si>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</si>
  <si>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</si>
  <si>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</si>
  <si>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</si>
  <si>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</si>
  <si>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</si>
  <si>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</si>
  <si>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</si>
  <si>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</si>
  <si>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</si>
  <si>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</si>
  <si>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</si>
  <si>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</si>
  <si>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</si>
  <si>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</si>
  <si>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</si>
  <si>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</si>
  <si>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</si>
  <si>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</si>
  <si>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</si>
  <si>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</si>
  <si>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</si>
  <si>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</si>
  <si>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</si>
  <si>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</si>
  <si>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</si>
  <si>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</si>
  <si>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</si>
  <si>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</si>
  <si>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</si>
  <si>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</si>
  <si>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</si>
  <si>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</si>
  <si>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</si>
  <si>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</si>
  <si>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</si>
  <si>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</si>
  <si>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</si>
  <si>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</si>
  <si>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</si>
  <si>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</si>
  <si>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</si>
  <si>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</si>
  <si>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</si>
  <si>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</si>
  <si>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</si>
  <si>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</si>
  <si>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</si>
  <si>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</si>
  <si>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</si>
  <si>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</si>
  <si>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</si>
  <si>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</si>
  <si>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</si>
  <si>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</si>
  <si>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</si>
  <si>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</si>
  <si>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</si>
  <si>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</si>
  <si>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</si>
  <si>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</si>
  <si>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</si>
  <si>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</si>
  <si>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</si>
  <si>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</si>
  <si>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</si>
  <si>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</si>
  <si>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</si>
  <si>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</si>
  <si>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</si>
  <si>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</si>
  <si>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</si>
  <si>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</si>
  <si>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</si>
  <si>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</si>
  <si>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</si>
  <si>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</si>
  <si>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</si>
  <si>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</si>
  <si>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</si>
  <si>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</si>
  <si>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</si>
  <si>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</si>
  <si>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</si>
  <si>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</si>
  <si>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</si>
  <si>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</si>
  <si>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</si>
  <si>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</si>
  <si>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</si>
  <si>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</si>
  <si>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</si>
  <si>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</si>
  <si>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</si>
  <si>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</si>
  <si>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</si>
  <si>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</si>
  <si>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</si>
  <si>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</si>
  <si>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</si>
  <si>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</si>
  <si>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</si>
  <si>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</si>
  <si>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</si>
  <si>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</si>
  <si>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</si>
  <si>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</si>
  <si>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</si>
  <si>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</si>
  <si>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</si>
  <si>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</si>
  <si>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</si>
  <si>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</si>
  <si>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</si>
  <si>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</si>
  <si>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</si>
  <si>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</si>
  <si>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</si>
  <si>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</si>
  <si>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</si>
  <si>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</si>
  <si>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</si>
  <si>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</si>
  <si>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</si>
  <si>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</si>
  <si>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</si>
  <si>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</si>
  <si>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</si>
  <si>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</si>
  <si>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</si>
  <si>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</si>
  <si>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</si>
  <si>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</si>
  <si>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</si>
  <si>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</si>
  <si>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</si>
  <si>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</si>
  <si>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</si>
  <si>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</si>
  <si>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</si>
  <si>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</si>
  <si>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</si>
  <si>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</si>
  <si>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</si>
  <si>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</si>
  <si>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</si>
  <si>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</si>
  <si>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</si>
  <si>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</si>
  <si>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</si>
  <si>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</si>
  <si>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</si>
  <si>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</si>
  <si>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</si>
  <si>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</si>
  <si>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</si>
  <si>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</si>
  <si>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</si>
  <si>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</si>
  <si>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</si>
  <si>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</si>
  <si>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</si>
  <si>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</si>
  <si>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</si>
  <si>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</si>
  <si>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</si>
  <si>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</si>
  <si>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</si>
  <si>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</si>
  <si>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</si>
  <si>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</si>
  <si>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</si>
  <si>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</si>
  <si>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</si>
  <si>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</si>
  <si>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</si>
  <si>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</si>
  <si>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</si>
  <si>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</si>
  <si>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</si>
  <si>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</si>
  <si>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</si>
  <si>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</si>
  <si>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</si>
  <si>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</si>
  <si>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</si>
  <si>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</si>
  <si>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</si>
  <si>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</si>
  <si>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</si>
  <si>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</si>
  <si>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</si>
  <si>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</si>
  <si>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</si>
  <si>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</si>
  <si>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</si>
  <si>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</si>
  <si>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</si>
  <si>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</si>
  <si>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</si>
  <si>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</si>
  <si>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</si>
  <si>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</si>
  <si>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</si>
  <si>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</si>
  <si>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</si>
  <si>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</si>
  <si>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</si>
  <si>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</si>
  <si>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</si>
  <si>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</si>
  <si>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</si>
  <si>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</si>
  <si>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</si>
  <si>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</si>
  <si>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</si>
  <si>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</si>
  <si>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</si>
  <si>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</si>
  <si>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</si>
  <si>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</si>
  <si>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</si>
  <si>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</si>
  <si>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</si>
  <si>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</si>
  <si>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</si>
  <si>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</si>
  <si>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</si>
  <si>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</si>
  <si>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</si>
  <si>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</si>
  <si>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</si>
  <si>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</si>
  <si>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</si>
  <si>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</si>
  <si>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</si>
  <si>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</si>
  <si>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</si>
  <si>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</si>
  <si>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</si>
  <si>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</si>
  <si>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</si>
  <si>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</si>
  <si>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</si>
  <si>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</si>
  <si>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</si>
  <si>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</si>
  <si>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</si>
  <si>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</si>
  <si>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</si>
  <si>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</si>
  <si>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</si>
  <si>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</si>
  <si>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</si>
  <si>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</si>
  <si>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</si>
  <si>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</si>
  <si>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</si>
  <si>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</si>
  <si>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</si>
  <si>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</si>
  <si>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</si>
  <si>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</si>
  <si>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</si>
  <si>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</si>
  <si>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</si>
  <si>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</si>
  <si>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</si>
  <si>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</si>
  <si>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</si>
  <si>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</si>
  <si>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</si>
  <si>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</si>
  <si>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</si>
  <si>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</si>
  <si>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</si>
  <si>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</si>
  <si>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</si>
  <si>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</si>
  <si>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</si>
  <si>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</si>
  <si>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</si>
  <si>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</si>
  <si>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</si>
  <si>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</si>
  <si>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</si>
  <si>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</si>
  <si>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</si>
  <si>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</si>
  <si>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</si>
  <si>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</si>
  <si>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</si>
  <si>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</si>
  <si>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</si>
  <si>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</si>
  <si>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</si>
  <si>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</si>
  <si>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</si>
  <si>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</si>
  <si>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</si>
  <si>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</si>
  <si>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</si>
  <si>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</si>
  <si>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</si>
  <si>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</si>
  <si>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</si>
  <si>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</si>
  <si>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</si>
  <si>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</si>
  <si>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</si>
  <si>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</si>
  <si>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</si>
  <si>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</si>
  <si>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</si>
  <si>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</si>
  <si>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</si>
  <si>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</si>
  <si>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</si>
  <si>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</si>
  <si>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</si>
  <si>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</si>
  <si>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</si>
  <si>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</si>
  <si>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</si>
  <si>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</si>
  <si>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</si>
  <si>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</si>
  <si>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</si>
  <si>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</si>
  <si>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</si>
  <si>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</si>
  <si>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</si>
  <si>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</si>
  <si>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</si>
  <si>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</si>
  <si>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</si>
  <si>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</si>
  <si>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</si>
  <si>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</si>
  <si>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</si>
  <si>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</si>
  <si>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</si>
  <si>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</si>
  <si>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</si>
  <si>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</si>
  <si>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</si>
  <si>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</si>
  <si>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</si>
  <si>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</si>
  <si>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</si>
  <si>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</si>
  <si>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</si>
  <si>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</si>
  <si>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</si>
  <si>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</si>
  <si>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</si>
  <si>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</si>
  <si>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</si>
  <si>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</si>
  <si>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</si>
  <si>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</si>
  <si>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</si>
  <si>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</si>
  <si>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</si>
  <si>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</si>
  <si>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</si>
  <si>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</si>
  <si>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</si>
  <si>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</si>
  <si>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</si>
  <si>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</si>
  <si>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</si>
  <si>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</si>
  <si>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</si>
  <si>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</si>
  <si>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</si>
  <si>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</si>
  <si>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</si>
  <si>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</si>
  <si>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</si>
  <si>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</si>
  <si>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</si>
  <si>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</si>
  <si>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</si>
  <si>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</si>
  <si>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</si>
  <si>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</si>
  <si>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</si>
  <si>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</si>
  <si>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</si>
  <si>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</si>
  <si>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</si>
  <si>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</si>
  <si>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</si>
  <si>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</si>
  <si>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</si>
  <si>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</si>
  <si>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</si>
  <si>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</si>
  <si>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</si>
  <si>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</si>
  <si>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</si>
  <si>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</si>
  <si>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</si>
  <si>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</si>
  <si>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</si>
  <si>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</si>
  <si>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</si>
  <si>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</si>
  <si>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</si>
  <si>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</si>
  <si>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</si>
  <si>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</si>
  <si>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</si>
  <si>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</si>
  <si>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</si>
  <si>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</si>
  <si>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</si>
  <si>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</si>
  <si>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</si>
  <si>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</si>
  <si>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</si>
  <si>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</si>
  <si>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</si>
  <si>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</si>
  <si>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</si>
  <si>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</si>
  <si>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</si>
  <si>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</si>
  <si>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</si>
  <si>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</si>
  <si>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</si>
  <si>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</si>
  <si>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</si>
  <si>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</si>
  <si>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</si>
  <si>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</si>
  <si>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</si>
  <si>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</si>
  <si>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</si>
  <si>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</si>
  <si>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</si>
  <si>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</si>
  <si>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</si>
  <si>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</si>
  <si>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</si>
  <si>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</si>
  <si>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</si>
  <si>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</si>
  <si>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</si>
  <si>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</si>
  <si>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</si>
  <si>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</si>
  <si>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</si>
  <si>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</si>
  <si>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</si>
  <si>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</si>
  <si>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</si>
  <si>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</si>
  <si>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</si>
  <si>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</si>
  <si>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</si>
  <si>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</si>
  <si>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</si>
  <si>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</si>
  <si>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</si>
  <si>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</si>
  <si>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</si>
  <si>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</si>
  <si>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</si>
  <si>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</si>
  <si>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</si>
  <si>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</si>
  <si>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</si>
  <si>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</si>
  <si>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</si>
  <si>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</si>
  <si>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</si>
  <si>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</si>
  <si>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</si>
  <si>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</si>
  <si>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</si>
  <si>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</si>
  <si>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</si>
  <si>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</si>
  <si>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</si>
  <si>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</si>
  <si>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</si>
  <si>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</si>
  <si>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</si>
  <si>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</si>
  <si>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</si>
  <si>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</si>
  <si>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</si>
  <si>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</si>
  <si>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</si>
  <si>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</si>
  <si>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</si>
  <si>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</si>
  <si>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</si>
  <si>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</si>
  <si>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</si>
  <si>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</si>
  <si>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</si>
  <si>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</si>
  <si>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</si>
  <si>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</si>
  <si>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</si>
  <si>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</si>
  <si>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</si>
  <si>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</si>
  <si>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</si>
  <si>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</si>
  <si>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</si>
  <si>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</si>
  <si>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</si>
  <si>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</si>
  <si>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</si>
  <si>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</si>
  <si>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</si>
  <si>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</si>
  <si>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</si>
  <si>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</si>
  <si>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</si>
  <si>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</si>
  <si>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</si>
  <si>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</si>
  <si>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</si>
  <si>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</si>
  <si>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</si>
  <si>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</si>
  <si>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</si>
  <si>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</si>
  <si>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</si>
  <si>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</si>
  <si>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</si>
  <si>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</si>
  <si>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</si>
  <si>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</si>
  <si>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</si>
  <si>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</si>
  <si>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</si>
  <si>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</si>
  <si>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</si>
  <si>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</si>
  <si>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</si>
  <si>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</si>
  <si>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</si>
  <si>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</si>
  <si>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</si>
  <si>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</si>
  <si>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</si>
  <si>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</si>
  <si>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</si>
  <si>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</si>
  <si>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</si>
  <si>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</si>
  <si>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</si>
  <si>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</si>
  <si>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</si>
  <si>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</si>
  <si>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</si>
  <si>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</si>
  <si>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</si>
  <si>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</si>
  <si>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</si>
  <si>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</si>
  <si>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</si>
  <si>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</si>
  <si>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</si>
  <si>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</si>
  <si>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</si>
  <si>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</si>
  <si>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</si>
  <si>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</si>
  <si>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</si>
  <si>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</si>
  <si>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</si>
  <si>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</si>
  <si>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</si>
  <si>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</si>
  <si>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</si>
  <si>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</si>
  <si>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</si>
  <si>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</si>
  <si>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</si>
  <si>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</si>
  <si>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</si>
  <si>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</si>
  <si>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</si>
  <si>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</si>
  <si>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</si>
  <si>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</si>
  <si>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</si>
  <si>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</si>
  <si>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</si>
  <si>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</si>
  <si>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</si>
  <si>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</si>
  <si>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</si>
  <si>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</si>
  <si>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</si>
  <si>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</si>
  <si>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</si>
  <si>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</si>
  <si>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</si>
  <si>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</si>
  <si>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</si>
  <si>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</si>
  <si>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</si>
  <si>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</si>
  <si>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</si>
  <si>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</si>
  <si>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</si>
  <si>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</si>
  <si>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</si>
  <si>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</si>
  <si>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</si>
  <si>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</si>
  <si>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</si>
  <si>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</si>
  <si>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</si>
  <si>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</si>
  <si>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</si>
  <si>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</si>
  <si>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</si>
  <si>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</si>
  <si>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</si>
  <si>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</si>
  <si>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</si>
  <si>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</si>
  <si>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</si>
  <si>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</si>
  <si>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</si>
  <si>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</si>
  <si>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</si>
  <si>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</si>
  <si>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</si>
  <si>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</si>
  <si>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</si>
  <si>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</si>
  <si>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</si>
  <si>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</si>
  <si>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</si>
  <si>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</si>
  <si>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</si>
  <si>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</si>
  <si>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</si>
  <si>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</si>
  <si>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</si>
  <si>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</si>
  <si>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</si>
  <si>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</si>
  <si>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</si>
  <si>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</si>
  <si>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</si>
  <si>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</si>
  <si>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</si>
  <si>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</si>
  <si>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</si>
  <si>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</si>
  <si>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</si>
  <si>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</si>
  <si>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</si>
  <si>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</si>
  <si>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</si>
  <si>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</si>
  <si>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</si>
  <si>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</si>
  <si>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</si>
  <si>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</si>
  <si>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</si>
  <si>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</si>
  <si>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</si>
  <si>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</si>
  <si>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</si>
  <si>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</si>
  <si>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</si>
  <si>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</si>
  <si>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</si>
  <si>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</si>
  <si>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</si>
  <si>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</si>
  <si>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</si>
  <si>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</si>
  <si>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</si>
  <si>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</si>
  <si>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</si>
  <si>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</si>
  <si>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</si>
  <si>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</si>
  <si>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</si>
  <si>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</si>
  <si>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</si>
  <si>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</si>
  <si>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</si>
  <si>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</si>
  <si>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</si>
  <si>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</si>
  <si>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</si>
  <si>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</si>
  <si>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</si>
  <si>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</si>
  <si>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</si>
  <si>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</si>
  <si>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</si>
  <si>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</si>
  <si>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</si>
  <si>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</si>
  <si>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</si>
  <si>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</si>
  <si>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</si>
  <si>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</si>
  <si>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</si>
  <si>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</si>
  <si>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</si>
  <si>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</si>
  <si>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</si>
  <si>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</si>
  <si>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</si>
  <si>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</si>
  <si>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</si>
  <si>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</si>
  <si>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</si>
  <si>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</si>
  <si>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</si>
  <si>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</si>
  <si>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</si>
  <si>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</si>
  <si>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</si>
  <si>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</si>
  <si>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</si>
  <si>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</si>
  <si>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</si>
  <si>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</si>
  <si>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</si>
  <si>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</si>
  <si>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</si>
  <si>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</si>
  <si>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</si>
  <si>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</si>
  <si>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</si>
  <si>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</si>
  <si>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</si>
  <si>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</si>
  <si>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</si>
  <si>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</si>
  <si>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</si>
  <si>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</si>
  <si>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</si>
  <si>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</si>
  <si>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</si>
  <si>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</si>
  <si>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</si>
  <si>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</si>
  <si>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</si>
  <si>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</si>
  <si>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</si>
  <si>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</si>
  <si>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</si>
  <si>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</si>
  <si>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</si>
  <si>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</si>
  <si>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</si>
  <si>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</si>
  <si>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</si>
  <si>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</si>
  <si>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</si>
  <si>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</si>
  <si>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</si>
  <si>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</si>
  <si>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</si>
  <si>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</si>
  <si>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</si>
  <si>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</si>
  <si>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</si>
  <si>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</si>
  <si>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</si>
  <si>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</si>
  <si>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</si>
  <si>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</si>
  <si>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</si>
  <si>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</si>
  <si>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</si>
  <si>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</si>
  <si>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</si>
  <si>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</si>
  <si>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</si>
  <si>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</si>
  <si>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</si>
  <si>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</si>
  <si>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</si>
  <si>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</si>
  <si>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</si>
  <si>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</si>
  <si>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</si>
  <si>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</si>
  <si>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</si>
  <si>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</si>
  <si>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</si>
  <si>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</si>
  <si>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</si>
  <si>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</si>
  <si>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</si>
  <si>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</si>
  <si>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</si>
  <si>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</si>
  <si>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</si>
  <si>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</si>
  <si>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</si>
  <si>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</si>
  <si>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</si>
  <si>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</si>
  <si>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</si>
  <si>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</si>
  <si>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</si>
  <si>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</si>
  <si>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</si>
  <si>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</si>
  <si>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</si>
  <si>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</si>
  <si>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</si>
  <si>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</si>
  <si>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</si>
  <si>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</si>
  <si>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</si>
  <si>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</si>
  <si>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</si>
  <si>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</si>
  <si>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</si>
  <si>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</si>
  <si>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</si>
  <si>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</si>
  <si>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</si>
  <si>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</si>
  <si>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</si>
  <si>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</si>
  <si>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</si>
  <si>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</si>
  <si>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</si>
  <si>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</si>
  <si>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</si>
  <si>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</si>
  <si>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</si>
  <si>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</si>
  <si>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</si>
  <si>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</si>
  <si>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</si>
  <si>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</si>
  <si>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</si>
  <si>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</si>
  <si>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</si>
  <si>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</si>
  <si>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</si>
  <si>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</si>
  <si>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</si>
  <si>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</si>
  <si>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</si>
  <si>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</si>
  <si>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</si>
  <si>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</si>
  <si>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</si>
  <si>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</si>
  <si>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</si>
  <si>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</si>
  <si>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</si>
  <si>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</si>
  <si>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</si>
  <si>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</si>
  <si>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</si>
  <si>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</si>
  <si>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</si>
  <si>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</si>
  <si>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</si>
  <si>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</si>
  <si>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</si>
  <si>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</si>
  <si>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</si>
  <si>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</si>
  <si>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</si>
  <si>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</si>
  <si>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</si>
  <si>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</si>
  <si>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</si>
  <si>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</si>
  <si>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</si>
  <si>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</si>
  <si>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</si>
  <si>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</si>
  <si>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</si>
  <si>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</si>
  <si>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</si>
  <si>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</si>
  <si>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</si>
  <si>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</si>
  <si>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</si>
  <si>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</si>
  <si>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</si>
  <si>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</si>
  <si>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</si>
  <si>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</si>
  <si>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</si>
  <si>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</si>
  <si>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</si>
  <si>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</si>
  <si>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</si>
  <si>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</si>
  <si>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</si>
  <si>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</si>
  <si>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</si>
  <si>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</si>
  <si>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</si>
  <si>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</si>
  <si>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</si>
  <si>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</si>
  <si>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</si>
  <si>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</si>
  <si>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</si>
  <si>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</si>
  <si>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</si>
  <si>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</si>
  <si>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</si>
  <si>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</si>
  <si>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</si>
  <si>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</si>
  <si>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</si>
  <si>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</si>
  <si>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</si>
  <si>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</si>
  <si>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</si>
  <si>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</si>
  <si>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</si>
  <si>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</si>
  <si>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</si>
  <si>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</si>
  <si>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</si>
  <si>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</si>
  <si>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</si>
  <si>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</si>
  <si>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</si>
  <si>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</si>
  <si>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</si>
  <si>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</si>
  <si>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</si>
  <si>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</si>
  <si>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</si>
  <si>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</si>
  <si>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</si>
  <si>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</si>
  <si>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</si>
  <si>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</si>
  <si>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</si>
  <si>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</si>
  <si>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</si>
  <si>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</si>
  <si>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</si>
  <si>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</si>
  <si>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</si>
  <si>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</si>
  <si>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</si>
  <si>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</si>
  <si>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</si>
  <si>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</si>
  <si>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</si>
  <si>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</si>
  <si>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</si>
  <si>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</si>
  <si>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</si>
  <si>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</si>
  <si>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</si>
  <si>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</si>
  <si>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</si>
  <si>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</si>
  <si>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</si>
  <si>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</si>
  <si>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</si>
  <si>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</si>
  <si>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</si>
  <si>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</si>
  <si>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</si>
  <si>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</si>
  <si>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</si>
  <si>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</si>
  <si>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</si>
  <si>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</si>
  <si>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</si>
  <si>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</si>
  <si>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</si>
  <si>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</si>
  <si>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</si>
  <si>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</si>
  <si>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</si>
  <si>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</si>
  <si>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</si>
  <si>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</si>
  <si>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</si>
  <si>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</si>
  <si>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</si>
  <si>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</si>
  <si>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</si>
  <si>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</si>
  <si>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</si>
  <si>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</si>
  <si>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</si>
  <si>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</si>
  <si>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</si>
  <si>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</si>
  <si>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</si>
  <si>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</si>
  <si>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</si>
  <si>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</si>
  <si>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</si>
  <si>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</si>
  <si>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</si>
  <si>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</si>
  <si>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</si>
  <si>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</si>
  <si>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</si>
  <si>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</si>
  <si>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</si>
  <si>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</si>
  <si>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</si>
  <si>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</si>
  <si>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</si>
  <si>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</si>
  <si>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</si>
  <si>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</si>
  <si>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</si>
  <si>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</si>
  <si>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</si>
  <si>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</si>
  <si>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</si>
  <si>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</si>
  <si>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</si>
  <si>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</si>
  <si>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</si>
  <si>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</si>
  <si>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</si>
  <si>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</si>
  <si>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</si>
  <si>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</si>
  <si>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</si>
  <si>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</si>
  <si>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</si>
  <si>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</si>
  <si>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</si>
  <si>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</si>
  <si>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</si>
  <si>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</si>
  <si>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</si>
  <si>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</si>
  <si>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</si>
  <si>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</si>
  <si>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</si>
  <si>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</si>
  <si>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</si>
  <si>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</si>
  <si>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</si>
  <si>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</si>
  <si>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</si>
  <si>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</si>
  <si>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</si>
  <si>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</si>
  <si>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</si>
  <si>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</si>
  <si>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</si>
  <si>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</si>
  <si>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</si>
  <si>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</si>
  <si>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</si>
  <si>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</si>
  <si>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</si>
  <si>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</si>
  <si>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</si>
  <si>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</si>
  <si>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</si>
  <si>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</si>
  <si>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</si>
  <si>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</si>
  <si>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</si>
  <si>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</si>
  <si>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</si>
  <si>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</si>
  <si>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</si>
  <si>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</si>
  <si>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</si>
  <si>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</si>
  <si>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</si>
  <si>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</si>
  <si>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</si>
  <si>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</si>
  <si>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</si>
  <si>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</si>
  <si>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</si>
  <si>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</si>
  <si>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</si>
  <si>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</si>
  <si>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</si>
  <si>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</si>
  <si>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</si>
  <si>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</si>
  <si>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</si>
  <si>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</si>
  <si>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</si>
  <si>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</si>
  <si>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</si>
  <si>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</si>
  <si>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</si>
  <si>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</si>
  <si>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</si>
  <si>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</si>
  <si>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</si>
  <si>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</si>
  <si>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</si>
  <si>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</si>
  <si>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</si>
  <si>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</si>
  <si>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</si>
  <si>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</si>
  <si>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</si>
  <si>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</si>
  <si>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</si>
  <si>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</si>
  <si>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</si>
  <si>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</si>
  <si>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</si>
  <si>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</si>
  <si>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</si>
  <si>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</si>
  <si>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</si>
  <si>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</si>
  <si>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</si>
  <si>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</si>
  <si>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</si>
  <si>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</si>
  <si>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</si>
  <si>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</si>
  <si>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</si>
  <si>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</si>
  <si>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</si>
  <si>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</si>
  <si>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</si>
  <si>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</si>
  <si>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</si>
  <si>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</si>
  <si>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</si>
  <si>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</si>
  <si>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</si>
  <si>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</si>
  <si>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</si>
  <si>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</si>
  <si>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</si>
  <si>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</si>
  <si>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</si>
  <si>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</si>
  <si>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</si>
  <si>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</si>
  <si>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</si>
  <si>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</si>
  <si>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</si>
  <si>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</si>
  <si>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</si>
  <si>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</si>
  <si>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</si>
  <si>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</si>
  <si>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</si>
  <si>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</si>
  <si>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</si>
  <si>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</si>
  <si>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</si>
  <si>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</si>
  <si>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</si>
  <si>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</si>
  <si>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</si>
  <si>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</si>
  <si>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</si>
  <si>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</si>
  <si>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</si>
  <si>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</si>
  <si>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</si>
  <si>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</si>
  <si>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</si>
  <si>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</si>
  <si>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</si>
  <si>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</si>
  <si>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</si>
  <si>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</si>
  <si>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</si>
  <si>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</si>
  <si>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</si>
  <si>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</si>
  <si>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</si>
  <si>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</si>
  <si>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</si>
  <si>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</si>
  <si>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</si>
  <si>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</si>
  <si>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</si>
  <si>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</si>
  <si>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</si>
  <si>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</si>
  <si>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</si>
  <si>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</si>
  <si>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</si>
  <si>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</si>
  <si>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</si>
  <si>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</si>
  <si>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</si>
  <si>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</si>
  <si>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</si>
  <si>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</si>
  <si>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</si>
  <si>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</si>
  <si>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</si>
  <si>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</si>
  <si>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</si>
  <si>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</si>
  <si>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</si>
  <si>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</si>
  <si>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</si>
  <si>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</si>
  <si>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</si>
  <si>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</si>
  <si>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</si>
  <si>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</si>
  <si>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</si>
  <si>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</si>
  <si>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</si>
  <si>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</si>
  <si>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</si>
  <si>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</si>
  <si>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</si>
  <si>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</si>
  <si>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</si>
  <si>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</si>
  <si>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</si>
  <si>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</si>
  <si>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</si>
  <si>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</si>
  <si>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</si>
  <si>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</si>
  <si>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</si>
  <si>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</si>
  <si>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</si>
  <si>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</si>
  <si>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</si>
  <si>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</si>
  <si>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</si>
  <si>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</si>
  <si>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</si>
  <si>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</si>
  <si>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</si>
  <si>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</si>
  <si>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</si>
  <si>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</si>
  <si>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</si>
  <si>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</si>
  <si>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</si>
  <si>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</si>
  <si>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</si>
  <si>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</si>
  <si>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</si>
  <si>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</si>
  <si>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</si>
  <si>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</si>
  <si>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</si>
  <si>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</si>
  <si>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</si>
  <si>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</si>
  <si>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</si>
  <si>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</si>
  <si>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</si>
  <si>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</si>
  <si>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</si>
  <si>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</si>
  <si>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</si>
  <si>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</si>
  <si>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</si>
  <si>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</si>
  <si>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</si>
  <si>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</si>
  <si>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</si>
  <si>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</si>
  <si>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</si>
  <si>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</si>
  <si>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</si>
  <si>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</si>
  <si>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</si>
  <si>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</si>
  <si>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</si>
  <si>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</si>
  <si>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</si>
  <si>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</si>
  <si>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</si>
  <si>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</si>
  <si>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</si>
  <si>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</si>
  <si>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</si>
  <si>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</si>
  <si>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</si>
  <si>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</si>
  <si>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</si>
  <si>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</si>
  <si>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</si>
  <si>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</si>
  <si>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</si>
  <si>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</si>
  <si>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</si>
  <si>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</si>
  <si>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</si>
  <si>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</si>
  <si>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</si>
  <si>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</si>
  <si>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</si>
  <si>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</si>
  <si>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</si>
  <si>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</si>
  <si>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</si>
  <si>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</si>
  <si>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</si>
  <si>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</si>
  <si>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</si>
  <si>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</si>
  <si>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</si>
  <si>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</si>
  <si>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</si>
  <si>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</si>
  <si>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</si>
  <si>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</si>
  <si>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</si>
  <si>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</si>
  <si>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</si>
  <si>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</si>
  <si>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</si>
  <si>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</si>
  <si>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</si>
  <si>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</si>
  <si>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</si>
  <si>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</si>
  <si>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</si>
  <si>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</si>
  <si>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</si>
  <si>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</si>
  <si>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</si>
  <si>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</si>
  <si>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</si>
  <si>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</si>
  <si>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</si>
  <si>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</si>
  <si>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</si>
  <si>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</si>
  <si>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</si>
  <si>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</si>
  <si>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</si>
  <si>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</si>
  <si>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</si>
  <si>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</si>
  <si>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</si>
  <si>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</si>
  <si>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</si>
  <si>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</si>
  <si>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</si>
  <si>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</si>
  <si>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</si>
  <si>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</si>
  <si>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</si>
  <si>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</si>
  <si>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</si>
  <si>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</si>
  <si>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</si>
  <si>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</si>
  <si>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</si>
  <si>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</si>
  <si>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</si>
  <si>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</si>
  <si>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</si>
  <si>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</si>
  <si>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</si>
  <si>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</si>
  <si>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</si>
  <si>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</si>
  <si>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</si>
  <si>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</si>
  <si>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</si>
  <si>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</si>
  <si>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</si>
  <si>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</si>
  <si>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</si>
  <si>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</si>
  <si>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</si>
  <si>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</si>
  <si>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</si>
  <si>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</si>
  <si>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</si>
  <si>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</si>
  <si>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</si>
  <si>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</si>
  <si>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</si>
  <si>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</si>
  <si>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</si>
  <si>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</si>
  <si>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</si>
  <si>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</si>
  <si>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</si>
  <si>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</si>
  <si>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</si>
  <si>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</si>
  <si>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</si>
  <si>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</si>
  <si>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</si>
  <si>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</si>
  <si>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</si>
  <si>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</si>
  <si>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</si>
  <si>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</si>
  <si>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</si>
  <si>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</si>
  <si>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</si>
  <si>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</si>
  <si>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</si>
  <si>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</si>
  <si>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</si>
  <si>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</si>
  <si>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</si>
  <si>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</si>
  <si>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</si>
  <si>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</si>
  <si>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</si>
  <si>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</si>
  <si>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</si>
  <si>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</si>
  <si>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</si>
  <si>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</si>
  <si>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</si>
  <si>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</si>
  <si>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</si>
  <si>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</si>
  <si>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</si>
  <si>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</si>
  <si>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</si>
  <si>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</si>
  <si>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</si>
  <si>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</si>
  <si>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</si>
  <si>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</si>
  <si>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</si>
  <si>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</si>
  <si>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</si>
  <si>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</si>
  <si>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</si>
  <si>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</si>
  <si>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</si>
  <si>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</si>
  <si>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</si>
  <si>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</si>
  <si>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</si>
  <si>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</si>
  <si>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</si>
  <si>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</si>
  <si>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</si>
  <si>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</si>
  <si>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</si>
  <si>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</si>
  <si>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</si>
  <si>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</si>
  <si>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</si>
  <si>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</si>
  <si>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</si>
  <si>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</si>
  <si>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</si>
  <si>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</si>
  <si>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</si>
  <si>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</si>
  <si>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</si>
  <si>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</si>
  <si>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</si>
  <si>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</si>
  <si>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</si>
  <si>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</si>
  <si>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</si>
  <si>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</si>
  <si>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</si>
  <si>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</si>
  <si>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</si>
  <si>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</si>
  <si>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</si>
  <si>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</si>
  <si>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</si>
  <si>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</si>
  <si>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</si>
  <si>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</si>
  <si>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</si>
  <si>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</si>
  <si>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</si>
  <si>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</si>
  <si>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</si>
  <si>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</si>
  <si>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</si>
  <si>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</si>
  <si>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</si>
  <si>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</si>
  <si>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</si>
  <si>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</si>
  <si>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</si>
  <si>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</si>
  <si>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</si>
  <si>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</si>
  <si>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</si>
  <si>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</si>
  <si>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</si>
  <si>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</si>
  <si>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</si>
  <si>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</si>
  <si>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</si>
  <si>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</si>
  <si>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</si>
  <si>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</si>
  <si>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</si>
  <si>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</si>
  <si>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</si>
  <si>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</si>
  <si>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</si>
  <si>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</si>
  <si>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</si>
  <si>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</si>
  <si>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</si>
  <si>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</si>
  <si>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</si>
  <si>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</si>
  <si>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</si>
  <si>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</si>
  <si>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</si>
  <si>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</si>
  <si>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</si>
  <si>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</si>
  <si>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</si>
  <si>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</si>
  <si>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</si>
  <si>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</si>
  <si>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</si>
  <si>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</si>
  <si>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</si>
  <si>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</si>
  <si>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</si>
  <si>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</si>
  <si>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</si>
  <si>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</si>
  <si>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</si>
  <si>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</si>
  <si>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</si>
  <si>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</si>
  <si>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</si>
  <si>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</si>
  <si>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</si>
  <si>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</si>
  <si>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</si>
  <si>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</si>
  <si>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</si>
  <si>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</si>
  <si>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</si>
  <si>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</si>
  <si>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</si>
  <si>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</si>
  <si>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</si>
  <si>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</si>
  <si>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</si>
  <si>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</si>
  <si>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</si>
  <si>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</si>
  <si>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</si>
  <si>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</si>
  <si>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</si>
  <si>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</si>
  <si>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</si>
  <si>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</si>
  <si>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</si>
  <si>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</si>
  <si>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</si>
  <si>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</si>
  <si>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</si>
  <si>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</si>
  <si>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</si>
  <si>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</si>
  <si>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</si>
  <si>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</si>
  <si>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</si>
  <si>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</si>
  <si>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</si>
  <si>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</si>
  <si>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</si>
  <si>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</si>
  <si>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</si>
  <si>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</si>
  <si>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</si>
  <si>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</si>
  <si>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</si>
  <si>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</si>
  <si>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</si>
  <si>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</si>
  <si>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</si>
  <si>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</si>
  <si>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</si>
  <si>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</si>
  <si>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</si>
  <si>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</si>
  <si>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</si>
  <si>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</si>
  <si>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</si>
  <si>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</si>
  <si>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</si>
  <si>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</si>
  <si>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</si>
  <si>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</si>
  <si>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</si>
  <si>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</si>
  <si>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</si>
  <si>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</si>
  <si>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</si>
  <si>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</si>
  <si>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</si>
  <si>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</si>
  <si>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</si>
  <si>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</si>
  <si>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</si>
  <si>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</si>
  <si>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</si>
  <si>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</si>
  <si>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</si>
  <si>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</si>
  <si>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</si>
  <si>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</si>
  <si>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</si>
  <si>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</si>
  <si>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</si>
  <si>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</si>
  <si>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</si>
  <si>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</si>
  <si>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</si>
  <si>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</si>
  <si>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</si>
  <si>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</si>
  <si>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</si>
  <si>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</si>
  <si>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</si>
  <si>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</si>
  <si>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</si>
  <si>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</si>
  <si>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</si>
  <si>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</si>
  <si>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</si>
  <si>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</si>
  <si>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</si>
  <si>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</si>
  <si>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</si>
  <si>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</si>
  <si>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</si>
  <si>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</si>
  <si>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</si>
  <si>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</si>
  <si>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</si>
  <si>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</si>
  <si>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</si>
  <si>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</si>
  <si>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</si>
  <si>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</si>
  <si>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</si>
  <si>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</si>
  <si>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</si>
  <si>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</si>
  <si>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</si>
  <si>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</si>
  <si>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</si>
  <si>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</si>
  <si>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</si>
  <si>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</si>
  <si>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</si>
  <si>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</si>
  <si>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</si>
  <si>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</si>
  <si>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</si>
  <si>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</si>
  <si>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</si>
  <si>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</si>
  <si>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</si>
  <si>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</si>
  <si>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</si>
  <si>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</si>
  <si>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</si>
  <si>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</si>
  <si>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</si>
  <si>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</si>
  <si>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</si>
  <si>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</si>
  <si>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</si>
  <si>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</si>
  <si>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</si>
  <si>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</si>
  <si>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</si>
  <si>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</si>
  <si>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</si>
  <si>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</si>
  <si>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</si>
  <si>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</si>
  <si>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</si>
  <si>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</si>
  <si>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</si>
  <si>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</si>
  <si>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</si>
  <si>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</si>
  <si>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</si>
  <si>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</si>
  <si>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</si>
  <si>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</si>
  <si>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</si>
  <si>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</si>
  <si>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</si>
  <si>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</si>
  <si>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</si>
  <si>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</si>
  <si>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</si>
  <si>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</si>
  <si>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</si>
  <si>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</si>
  <si>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</si>
  <si>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</si>
  <si>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</si>
  <si>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</si>
  <si>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</si>
  <si>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</si>
  <si>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</si>
  <si>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</si>
  <si>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</si>
  <si>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</si>
  <si>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</si>
  <si>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</si>
  <si>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</si>
  <si>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</si>
  <si>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</si>
  <si>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</si>
  <si>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</si>
  <si>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</si>
  <si>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</si>
  <si>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</si>
  <si>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</si>
  <si>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</si>
  <si>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</si>
  <si>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</si>
  <si>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</si>
  <si>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</si>
  <si>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</si>
  <si>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</si>
  <si>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</si>
  <si>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</si>
  <si>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</si>
  <si>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</si>
  <si>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</si>
  <si>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</si>
  <si>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</si>
  <si>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</si>
  <si>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</si>
  <si>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</si>
  <si>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</si>
  <si>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</si>
  <si>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</si>
  <si>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</si>
  <si>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</si>
  <si>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</si>
  <si>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</si>
  <si>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</si>
  <si>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</si>
  <si>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</si>
  <si>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</si>
  <si>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</si>
  <si>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</si>
  <si>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</si>
  <si>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</si>
  <si>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</si>
  <si>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</si>
  <si>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</si>
  <si>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</si>
  <si>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</si>
  <si>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</si>
  <si>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</si>
  <si>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</si>
  <si>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</si>
  <si>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</si>
  <si>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</si>
  <si>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</si>
  <si>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</si>
  <si>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</si>
  <si>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</si>
  <si>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</si>
  <si>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</si>
  <si>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</si>
  <si>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</si>
  <si>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</si>
  <si>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</si>
  <si>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</si>
  <si>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</si>
  <si>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</si>
  <si>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</si>
  <si>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</si>
  <si>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</si>
  <si>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</si>
  <si>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</si>
  <si>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</si>
  <si>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</si>
  <si>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</si>
  <si>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</si>
  <si>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</si>
  <si>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</si>
  <si>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</si>
  <si>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</si>
  <si>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</si>
  <si>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</si>
  <si>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</si>
  <si>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</si>
  <si>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</si>
  <si>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</si>
  <si>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</si>
  <si>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</si>
  <si>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</si>
  <si>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</si>
  <si>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</si>
  <si>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</si>
  <si>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</si>
  <si>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</si>
  <si>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</si>
  <si>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</si>
  <si>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</si>
  <si>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</si>
  <si>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</si>
  <si>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</si>
  <si>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</si>
  <si>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</si>
  <si>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</si>
  <si>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</si>
  <si>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</si>
  <si>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</si>
  <si>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</si>
  <si>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</si>
  <si>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</si>
  <si>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</si>
  <si>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</si>
  <si>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</si>
  <si>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</si>
  <si>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</si>
  <si>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</si>
  <si>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</si>
  <si>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</si>
  <si>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</si>
  <si>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</si>
  <si>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</si>
  <si>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</si>
  <si>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</si>
  <si>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</si>
  <si>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</si>
  <si>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</si>
  <si>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</si>
  <si>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</si>
  <si>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</si>
  <si>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</si>
  <si>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</si>
  <si>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</si>
  <si>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</si>
  <si>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</si>
  <si>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</si>
  <si>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</si>
  <si>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</si>
  <si>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</si>
  <si>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</si>
  <si>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</si>
  <si>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</si>
  <si>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</si>
  <si>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</si>
  <si>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</si>
  <si>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</si>
  <si>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</si>
  <si>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</si>
  <si>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</si>
  <si>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</si>
  <si>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</si>
  <si>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</si>
  <si>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</si>
  <si>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</si>
  <si>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</si>
  <si>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</si>
  <si>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</si>
  <si>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</si>
  <si>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</si>
  <si>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</si>
  <si>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</si>
  <si>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</si>
  <si>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</si>
  <si>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</si>
  <si>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</si>
  <si>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</si>
  <si>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</si>
  <si>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</si>
  <si>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</si>
  <si>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</si>
  <si>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</si>
  <si>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</si>
  <si>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</si>
  <si>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</si>
  <si>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</si>
  <si>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</si>
  <si>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</si>
  <si>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</si>
  <si>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</si>
  <si>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</si>
  <si>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</si>
  <si>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</si>
  <si>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</si>
  <si>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</si>
  <si>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</si>
  <si>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</si>
  <si>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</si>
  <si>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</si>
  <si>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</si>
  <si>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</si>
  <si>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</si>
  <si>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</si>
  <si>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</si>
  <si>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</si>
  <si>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</si>
  <si>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</si>
  <si>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</si>
  <si>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</si>
  <si>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</si>
  <si>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</si>
  <si>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</si>
  <si>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</si>
  <si>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</si>
  <si>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</si>
  <si>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</si>
  <si>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</si>
  <si>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</si>
  <si>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</si>
  <si>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</si>
  <si>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</si>
  <si>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</si>
  <si>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</si>
  <si>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</si>
  <si>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</si>
  <si>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</si>
  <si>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</si>
  <si>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</si>
  <si>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</si>
  <si>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</si>
  <si>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</si>
  <si>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</si>
  <si>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</si>
  <si>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</si>
  <si>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</si>
  <si>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</si>
  <si>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</si>
  <si>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</si>
  <si>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</si>
  <si>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</si>
  <si>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</si>
  <si>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</si>
  <si>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</si>
  <si>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</si>
  <si>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</si>
  <si>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</si>
  <si>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</si>
  <si>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</si>
  <si>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</si>
  <si>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</si>
  <si>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</si>
  <si>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</si>
  <si>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</si>
  <si>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</si>
  <si>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</si>
  <si>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</si>
  <si>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</si>
  <si>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</si>
  <si>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</si>
  <si>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</si>
  <si>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</si>
  <si>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</si>
  <si>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</si>
  <si>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</si>
  <si>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</si>
  <si>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</si>
  <si>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</si>
  <si>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</si>
  <si>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</si>
  <si>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</si>
  <si>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</si>
  <si>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</si>
  <si>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</si>
  <si>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</si>
  <si>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</si>
  <si>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</si>
  <si>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</si>
  <si>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</si>
  <si>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</si>
  <si>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</si>
  <si>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</si>
  <si>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</si>
  <si>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</si>
  <si>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</si>
  <si>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</si>
  <si>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</si>
  <si>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</si>
  <si>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</si>
  <si>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</si>
  <si>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</si>
  <si>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</si>
  <si>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</si>
  <si>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</si>
  <si>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</si>
  <si>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</si>
  <si>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</si>
  <si>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</si>
  <si>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</si>
  <si>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</si>
  <si>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</si>
  <si>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</si>
  <si>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</si>
  <si>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</si>
  <si>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</si>
  <si>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</si>
  <si>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</si>
  <si>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</si>
  <si>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</si>
  <si>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</si>
  <si>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</si>
  <si>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</si>
  <si>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</si>
  <si>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</si>
  <si>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</si>
  <si>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</si>
  <si>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</si>
  <si>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</si>
  <si>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</si>
  <si>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</si>
  <si>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</si>
  <si>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</si>
  <si>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</si>
  <si>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</si>
  <si>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</si>
  <si>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</si>
  <si>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</si>
  <si>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</si>
  <si>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</si>
  <si>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</si>
  <si>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</si>
  <si>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</si>
  <si>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</si>
  <si>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</si>
  <si>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</si>
  <si>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</si>
  <si>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</si>
  <si>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</si>
  <si>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</si>
  <si>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</si>
  <si>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</si>
  <si>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</si>
  <si>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</si>
  <si>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</si>
  <si>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</si>
  <si>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</si>
  <si>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</si>
  <si>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</si>
  <si>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</si>
  <si>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</si>
  <si>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</si>
  <si>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</si>
  <si>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</si>
  <si>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</si>
  <si>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</si>
  <si>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</si>
  <si>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</si>
  <si>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</si>
  <si>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</si>
  <si>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</si>
  <si>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</si>
  <si>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</si>
  <si>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</si>
  <si>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</si>
  <si>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</si>
  <si>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</si>
  <si>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</si>
  <si>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</si>
  <si>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</si>
  <si>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</si>
  <si>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</si>
  <si>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</si>
  <si>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</si>
  <si>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</si>
  <si>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</si>
  <si>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</si>
  <si>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</si>
  <si>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</si>
  <si>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</si>
  <si>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</si>
  <si>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</si>
  <si>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</si>
  <si>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</si>
  <si>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</si>
  <si>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</si>
  <si>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</si>
  <si>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</si>
  <si>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</si>
  <si>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</si>
  <si>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</si>
  <si>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</si>
  <si>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</si>
  <si>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</si>
  <si>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</si>
  <si>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</si>
  <si>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</si>
  <si>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</si>
  <si>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</si>
  <si>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</si>
  <si>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</si>
  <si>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</si>
  <si>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</si>
  <si>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</si>
  <si>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</si>
  <si>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</si>
  <si>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</si>
  <si>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</si>
  <si>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</si>
  <si>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</si>
  <si>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</si>
  <si>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</si>
  <si>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</si>
  <si>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</si>
  <si>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</si>
  <si>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</si>
  <si>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</si>
  <si>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</si>
  <si>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</si>
  <si>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</si>
  <si>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</si>
  <si>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</si>
  <si>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</si>
  <si>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</si>
  <si>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</si>
  <si>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</si>
  <si>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</si>
  <si>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</si>
  <si>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</si>
  <si>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</si>
  <si>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</si>
  <si>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</si>
  <si>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</si>
  <si>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</si>
  <si>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</si>
  <si>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</si>
  <si>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</si>
  <si>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</si>
  <si>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</si>
  <si>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</si>
  <si>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</si>
  <si>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</si>
  <si>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</si>
  <si>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</si>
  <si>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</si>
  <si>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</si>
  <si>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</si>
  <si>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</si>
  <si>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</si>
  <si>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</si>
  <si>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</si>
  <si>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</si>
  <si>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</si>
  <si>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</si>
  <si>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</si>
  <si>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</si>
  <si>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</si>
  <si>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</si>
  <si>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</si>
  <si>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</si>
  <si>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</si>
  <si>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</si>
  <si>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</si>
  <si>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</si>
  <si>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</si>
  <si>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</si>
  <si>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</si>
  <si>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</si>
  <si>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</si>
  <si>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</si>
  <si>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</si>
  <si>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</si>
  <si>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</si>
  <si>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</si>
  <si>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</si>
  <si>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</si>
  <si>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</si>
  <si>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</si>
  <si>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</si>
  <si>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</si>
  <si>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</si>
  <si>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</si>
  <si>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</si>
  <si>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</si>
  <si>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</si>
  <si>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</si>
  <si>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</si>
  <si>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</si>
  <si>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</si>
  <si>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</si>
  <si>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</si>
  <si>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</si>
  <si>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</si>
  <si>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</si>
  <si>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</si>
  <si>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</si>
  <si>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</si>
  <si>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</si>
  <si>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</si>
  <si>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</si>
  <si>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</si>
  <si>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</si>
  <si>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</si>
  <si>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</si>
  <si>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</si>
  <si>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</si>
  <si>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</si>
  <si>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</si>
  <si>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</si>
  <si>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</si>
  <si>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</si>
  <si>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</si>
  <si>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</si>
  <si>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</si>
  <si>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</si>
  <si>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</si>
  <si>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</si>
  <si>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</si>
  <si>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</si>
  <si>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</si>
  <si>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</si>
  <si>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</si>
  <si>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</si>
  <si>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</si>
  <si>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</si>
  <si>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</si>
  <si>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</si>
  <si>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</si>
  <si>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</si>
  <si>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</si>
  <si>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</si>
  <si>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</si>
  <si>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</si>
  <si>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</si>
  <si>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</si>
  <si>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</si>
  <si>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</si>
  <si>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</si>
  <si>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</si>
  <si>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</si>
  <si>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</si>
  <si>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</si>
  <si>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</si>
  <si>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</si>
  <si>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</si>
  <si>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</si>
  <si>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</si>
  <si>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</si>
  <si>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</si>
  <si>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</si>
  <si>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</si>
  <si>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</si>
  <si>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</si>
  <si>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</si>
  <si>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</si>
  <si>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</si>
  <si>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</si>
  <si>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</si>
  <si>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</si>
  <si>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</si>
  <si>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</si>
  <si>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</si>
  <si>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</si>
  <si>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</si>
  <si>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</si>
  <si>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</si>
  <si>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</si>
  <si>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</si>
  <si>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</si>
  <si>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</si>
  <si>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</si>
  <si>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</si>
  <si>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</si>
  <si>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</si>
  <si>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</si>
  <si>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</si>
  <si>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</si>
  <si>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</si>
  <si>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</si>
  <si>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</si>
  <si>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</si>
  <si>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</si>
  <si>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</si>
  <si>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</si>
  <si>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</si>
  <si>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</si>
  <si>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</si>
  <si>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</si>
  <si>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</si>
  <si>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</si>
  <si>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</si>
  <si>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</si>
  <si>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</si>
  <si>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</si>
  <si>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</si>
  <si>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</si>
  <si>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</si>
  <si>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</si>
  <si>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</si>
  <si>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</si>
  <si>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</si>
  <si>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</si>
  <si>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</si>
  <si>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</si>
  <si>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</si>
  <si>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</si>
  <si>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</si>
  <si>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</si>
  <si>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</si>
  <si>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</si>
  <si>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</si>
  <si>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</si>
  <si>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</si>
  <si>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</si>
  <si>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</si>
  <si>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</si>
  <si>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</si>
  <si>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</si>
  <si>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</si>
  <si>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</si>
  <si>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</si>
  <si>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</si>
  <si>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</si>
  <si>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</si>
  <si>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</si>
  <si>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</si>
  <si>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</si>
  <si>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</si>
  <si>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</si>
  <si>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</si>
  <si>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</si>
  <si>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</si>
  <si>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</si>
  <si>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</si>
  <si>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</si>
  <si>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</si>
  <si>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</si>
  <si>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</si>
  <si>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</si>
  <si>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</si>
  <si>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</si>
  <si>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</si>
  <si>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</si>
  <si>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</si>
  <si>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</si>
  <si>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</si>
  <si>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</si>
  <si>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</si>
  <si>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</si>
  <si>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</si>
  <si>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</si>
  <si>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</si>
  <si>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</si>
  <si>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</si>
  <si>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</si>
  <si>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</si>
  <si>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</si>
  <si>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</si>
  <si>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</si>
  <si>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</si>
  <si>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</si>
  <si>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</si>
  <si>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</si>
  <si>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</si>
  <si>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</si>
  <si>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</si>
  <si>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</si>
  <si>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</si>
  <si>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</si>
  <si>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</si>
  <si>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</si>
  <si>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</si>
  <si>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</si>
  <si>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</si>
  <si>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</si>
  <si>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</si>
  <si>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</si>
  <si>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</si>
  <si>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</si>
  <si>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</si>
  <si>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</si>
  <si>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</si>
  <si>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</si>
  <si>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</si>
  <si>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</si>
  <si>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</si>
  <si>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</si>
  <si>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</si>
  <si>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</si>
  <si>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</si>
  <si>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</si>
  <si>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</si>
  <si>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</si>
  <si>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</si>
  <si>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</si>
  <si>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</si>
  <si>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</si>
  <si>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</si>
  <si>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</si>
  <si>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</si>
  <si>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</si>
  <si>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</si>
  <si>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</si>
  <si>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</si>
  <si>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</si>
  <si>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</si>
  <si>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</si>
  <si>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</si>
  <si>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</si>
  <si>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</si>
  <si>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</si>
  <si>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</si>
  <si>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</si>
  <si>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</si>
  <si>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</si>
  <si>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</si>
  <si>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</si>
  <si>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</si>
  <si>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</si>
  <si>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</si>
  <si>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</si>
  <si>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</si>
  <si>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</si>
  <si>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</si>
  <si>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</si>
  <si>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</si>
  <si>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</si>
  <si>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</si>
  <si>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</si>
  <si>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</si>
  <si>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</si>
  <si>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</si>
  <si>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</si>
  <si>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</si>
  <si>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</si>
  <si>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</si>
  <si>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</si>
  <si>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</si>
  <si>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</si>
  <si>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</si>
  <si>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</si>
  <si>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</si>
  <si>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</si>
  <si>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</si>
  <si>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</si>
  <si>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</si>
  <si>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</si>
  <si>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</si>
  <si>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</si>
  <si>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</si>
  <si>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</si>
  <si>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</si>
  <si>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</si>
  <si>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</si>
  <si>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</si>
  <si>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</si>
  <si>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</si>
  <si>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</si>
  <si>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</si>
  <si>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</si>
  <si>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</si>
  <si>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</si>
  <si>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</si>
  <si>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</si>
  <si>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</si>
  <si>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</si>
  <si>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</si>
  <si>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</si>
  <si>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</si>
  <si>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</si>
  <si>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</si>
  <si>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</si>
  <si>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</si>
  <si>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</si>
  <si>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</si>
  <si>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</si>
  <si>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</si>
  <si>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</si>
  <si>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</si>
  <si>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</si>
  <si>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</si>
  <si>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</si>
  <si>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</si>
  <si>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</si>
  <si>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</si>
  <si>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</si>
  <si>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</si>
  <si>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</si>
  <si>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</si>
  <si>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</si>
  <si>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</si>
  <si>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</si>
  <si>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</si>
  <si>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</si>
  <si>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</si>
  <si>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</si>
  <si>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</si>
  <si>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</si>
  <si>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</si>
  <si>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</si>
  <si>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</si>
  <si>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</si>
  <si>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</si>
  <si>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</si>
  <si>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</si>
  <si>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</si>
  <si>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</si>
  <si>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</si>
  <si>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</si>
  <si>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</si>
  <si>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</si>
  <si>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</si>
  <si>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</si>
  <si>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</si>
  <si>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</si>
  <si>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</si>
  <si>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</si>
  <si>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</si>
  <si>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</si>
  <si>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</si>
  <si>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</si>
  <si>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</si>
  <si>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</si>
  <si>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</si>
  <si>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</si>
  <si>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</si>
  <si>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</si>
  <si>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</si>
  <si>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</si>
  <si>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</si>
  <si>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</si>
  <si>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</si>
  <si>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</si>
  <si>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</si>
  <si>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</si>
  <si>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</si>
  <si>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</si>
  <si>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</si>
  <si>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</si>
  <si>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</si>
  <si>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</si>
  <si>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</si>
  <si>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</si>
  <si>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</si>
  <si>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</si>
  <si>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</si>
  <si>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</si>
  <si>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</si>
  <si>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</si>
  <si>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</si>
  <si>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</si>
  <si>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</si>
  <si>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</si>
  <si>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</si>
  <si>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</si>
  <si>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</si>
  <si>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</si>
  <si>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</si>
  <si>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</si>
  <si>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</si>
  <si>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</si>
  <si>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</si>
  <si>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</si>
  <si>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</si>
  <si>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</si>
  <si>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</si>
  <si>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</si>
  <si>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</si>
  <si>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</si>
  <si>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</si>
  <si>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</si>
  <si>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</si>
  <si>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</si>
  <si>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</si>
  <si>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</si>
  <si>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</si>
  <si>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</si>
  <si>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</si>
  <si>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</si>
  <si>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</si>
  <si>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</si>
  <si>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</si>
  <si>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</si>
  <si>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</si>
  <si>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</si>
  <si>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</si>
  <si>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</si>
  <si>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</si>
  <si>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</si>
  <si>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</si>
  <si>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</si>
  <si>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</si>
  <si>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</si>
  <si>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</si>
  <si>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</si>
  <si>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</si>
  <si>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</si>
  <si>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</si>
  <si>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</si>
  <si>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</si>
  <si>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</si>
  <si>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</si>
  <si>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</si>
  <si>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</si>
  <si>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</si>
  <si>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</si>
  <si>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</si>
  <si>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</si>
  <si>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</si>
  <si>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</si>
  <si>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</si>
  <si>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</si>
  <si>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</si>
  <si>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</si>
  <si>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</si>
  <si>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</si>
  <si>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</si>
  <si>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</si>
  <si>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</si>
  <si>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</si>
  <si>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</si>
  <si>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</si>
  <si>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</si>
  <si>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</si>
  <si>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</si>
  <si>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</si>
  <si>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</si>
  <si>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</si>
  <si>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</si>
  <si>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</si>
  <si>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</si>
  <si>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</si>
  <si>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</si>
  <si>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</si>
  <si>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</si>
  <si>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</si>
  <si>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</si>
  <si>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</si>
  <si>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</si>
  <si>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</si>
  <si>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</si>
  <si>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</si>
  <si>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</si>
  <si>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</si>
  <si>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</si>
  <si>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</si>
  <si>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</si>
  <si>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</si>
  <si>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</si>
  <si>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</si>
  <si>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</si>
  <si>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</si>
  <si>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</si>
  <si>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</si>
  <si>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</si>
  <si>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</si>
  <si>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</si>
  <si>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</si>
  <si>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</si>
  <si>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</si>
  <si>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</si>
  <si>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</si>
  <si>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</si>
  <si>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</si>
  <si>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</si>
  <si>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</si>
  <si>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</si>
  <si>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</si>
  <si>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</si>
  <si>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</si>
  <si>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</si>
  <si>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</si>
  <si>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</si>
  <si>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</si>
  <si>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</si>
  <si>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</si>
  <si>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</si>
  <si>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</si>
  <si>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</si>
  <si>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</si>
  <si>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</si>
  <si>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</si>
  <si>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</si>
  <si>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</si>
  <si>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</si>
  <si>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</si>
  <si>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</si>
  <si>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</si>
  <si>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</si>
  <si>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</si>
  <si>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</si>
  <si>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</si>
  <si>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</si>
  <si>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</si>
  <si>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</si>
  <si>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</si>
  <si>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</si>
  <si>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</si>
  <si>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</si>
  <si>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</si>
  <si>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</si>
  <si>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</si>
  <si>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</si>
  <si>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</si>
  <si>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</si>
  <si>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</si>
  <si>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</si>
  <si>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</si>
  <si>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</si>
  <si>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</si>
  <si>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</si>
  <si>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</si>
  <si>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</si>
  <si>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</si>
  <si>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</si>
  <si>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</si>
  <si>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</si>
  <si>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</si>
  <si>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</si>
  <si>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</si>
  <si>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</si>
  <si>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</si>
  <si>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</si>
  <si>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</si>
  <si>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</si>
  <si>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</si>
  <si>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</si>
  <si>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</si>
  <si>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</si>
  <si>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</si>
  <si>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</si>
  <si>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</si>
  <si>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</si>
  <si>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</si>
  <si>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</si>
  <si>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</si>
  <si>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</si>
  <si>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</si>
  <si>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</si>
  <si>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</si>
  <si>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</si>
  <si>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</si>
  <si>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</si>
  <si>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</si>
  <si>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</si>
  <si>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</si>
  <si>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</si>
  <si>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</si>
  <si>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</si>
  <si>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</si>
  <si>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</si>
  <si>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</si>
  <si>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</si>
  <si>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</si>
  <si>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</si>
  <si>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</si>
  <si>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</si>
  <si>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</si>
  <si>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</si>
  <si>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</si>
  <si>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</si>
  <si>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</si>
  <si>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</si>
  <si>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</si>
  <si>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</si>
  <si>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</si>
  <si>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</si>
  <si>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</si>
  <si>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</si>
  <si>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</si>
  <si>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</si>
  <si>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</si>
  <si>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</si>
  <si>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</si>
  <si>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</si>
  <si>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</si>
  <si>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</si>
  <si>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</si>
  <si>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</si>
  <si>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</si>
  <si>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</si>
  <si>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</si>
  <si>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</si>
  <si>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</si>
  <si>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</si>
  <si>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</si>
  <si>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</si>
  <si>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</si>
  <si>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</si>
  <si>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</si>
  <si>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</si>
  <si>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</si>
  <si>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</si>
  <si>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</si>
  <si>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</si>
  <si>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</si>
  <si>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</si>
  <si>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</si>
  <si>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</si>
  <si>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</si>
  <si>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</si>
  <si>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</si>
  <si>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</si>
  <si>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</si>
  <si>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</si>
  <si>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</si>
  <si>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</si>
  <si>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</si>
  <si>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</si>
  <si>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</si>
  <si>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</si>
  <si>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</si>
  <si>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</si>
  <si>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</si>
  <si>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</si>
  <si>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</si>
  <si>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</si>
  <si>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</si>
  <si>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</si>
  <si>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</si>
  <si>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</si>
  <si>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</si>
  <si>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</si>
  <si>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</si>
  <si>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</si>
  <si>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</si>
  <si>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</si>
  <si>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</si>
  <si>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</si>
  <si>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</si>
  <si>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</si>
  <si>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</si>
  <si>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</si>
  <si>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</si>
  <si>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</si>
  <si>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</si>
  <si>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</si>
  <si>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</si>
  <si>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</si>
  <si>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</si>
  <si>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</si>
  <si>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</si>
  <si>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</si>
  <si>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</si>
  <si>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</si>
  <si>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</si>
  <si>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</si>
  <si>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</si>
  <si>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</si>
  <si>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</si>
  <si>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</si>
  <si>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</si>
  <si>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</si>
  <si>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</si>
  <si>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</si>
  <si>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</si>
  <si>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</si>
  <si>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</si>
  <si>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</si>
  <si>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</si>
  <si>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</si>
  <si>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</si>
  <si>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</si>
  <si>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</si>
  <si>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</si>
  <si>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</si>
  <si>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</si>
  <si>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</si>
  <si>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</si>
  <si>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</si>
  <si>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</si>
  <si>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</si>
  <si>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</si>
  <si>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</si>
  <si>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</si>
  <si>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</si>
  <si>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</si>
  <si>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</si>
  <si>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</si>
  <si>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</si>
  <si>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</si>
  <si>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</si>
  <si>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</si>
  <si>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</si>
  <si>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</si>
  <si>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</si>
  <si>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</si>
  <si>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</si>
  <si>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</si>
  <si>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</si>
  <si>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</si>
  <si>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</si>
  <si>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</si>
  <si>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</si>
  <si>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</si>
  <si>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</si>
  <si>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</si>
  <si>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</si>
  <si>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</si>
  <si>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</si>
  <si>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</si>
  <si>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</si>
  <si>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</si>
  <si>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</si>
  <si>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</si>
  <si>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</si>
  <si>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</si>
  <si>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</si>
  <si>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</si>
  <si>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</si>
  <si>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</si>
  <si>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</si>
  <si>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</si>
  <si>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</si>
  <si>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</si>
  <si>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</si>
  <si>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</si>
  <si>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</si>
  <si>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</si>
  <si>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</si>
  <si>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</si>
  <si>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</si>
  <si>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</si>
  <si>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</si>
  <si>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</si>
  <si>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</si>
  <si>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</si>
  <si>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</si>
  <si>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</si>
  <si>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</si>
  <si>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</si>
  <si>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</si>
  <si>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</si>
  <si>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</si>
  <si>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</si>
  <si>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</si>
  <si>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</si>
  <si>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</si>
  <si>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</si>
  <si>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</si>
  <si>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</si>
  <si>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</si>
  <si>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</si>
  <si>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</si>
  <si>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</si>
  <si>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</si>
  <si>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</si>
  <si>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</si>
  <si>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</si>
  <si>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</si>
  <si>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</si>
  <si>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</si>
  <si>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</si>
  <si>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</si>
  <si>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</si>
  <si>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</si>
  <si>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</si>
  <si>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</si>
  <si>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</si>
  <si>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</si>
  <si>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</si>
  <si>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</si>
  <si>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</si>
  <si>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</si>
  <si>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</si>
  <si>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Qorvo US, Inc.</t>
  </si>
  <si>
    <t>7628 Thorndike Road, Greensboro, North Carolina, 27409</t>
  </si>
  <si>
    <t>Ashlee Hernandez</t>
  </si>
  <si>
    <t>ashlee.hernandez@qorvo.com</t>
  </si>
  <si>
    <t>(336) 678-7357</t>
  </si>
  <si>
    <t>Carla Susmilch</t>
  </si>
  <si>
    <t>Director, ESG</t>
  </si>
  <si>
    <t>carla.susmilch@qorvo.com</t>
  </si>
  <si>
    <t>(503) 615-9713</t>
  </si>
  <si>
    <t>06-Nov-2023</t>
  </si>
  <si>
    <t>100%</t>
  </si>
  <si>
    <t>https://www.qorvo.com/about-us/corporate-social-responsibility/our-program</t>
  </si>
  <si>
    <t/>
  </si>
  <si>
    <t>Includes CAHRA</t>
  </si>
  <si>
    <t>Includes Covered Countries and CAHRA</t>
  </si>
  <si>
    <t>Excludes Covered Countries and CAHRA</t>
  </si>
  <si>
    <t>Recycled/Scrap Only</t>
  </si>
  <si>
    <t>HuiChang Hill Tin Industry Co., Ltd.</t>
  </si>
  <si>
    <t>CID002844</t>
  </si>
  <si>
    <t>Ma'anshan Weitai Tin Co., Ltd.</t>
  </si>
  <si>
    <t>CID003379</t>
  </si>
  <si>
    <t>PT Rajehan Ariq</t>
  </si>
  <si>
    <t>CID002593</t>
  </si>
  <si>
    <t>CFSI</t>
  </si>
  <si>
    <t>Includes Covered Countries</t>
  </si>
  <si>
    <t>04-544-4635</t>
  </si>
  <si>
    <t>DUNS</t>
  </si>
  <si>
    <t>This declaration covers all Qorvo products (excluding EVBs &amp; Spatium)</t>
  </si>
  <si>
    <t>Smelters believed to source from the covered countries / conflict-affected &amp; high-risk areas are conformant to the RMAP.</t>
  </si>
  <si>
    <t>Due Diligence process is ongoing</t>
  </si>
  <si>
    <t>Due diligence process is ongonig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</si>
</sst>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45" customHeight="1">
      <c r="A29" s="305"/>
      <c r="B29" s="294"/>
      <c r="C29" s="312"/>
      <c r="D29" s="315"/>
      <c r="E29" s="303"/>
      <c r="F29" s="165" t="s">
        <v>61</v>
      </c>
      <c r="G29" s="25"/>
    </row>
    <row r="30" spans="1:7" ht="62.4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4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B8E5FF-D7C2-4DE3-A1D3-309A01009C5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17D499-416E-4994-A4FD-27D2519B18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15822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t="s">
        <v>15804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15823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15823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15823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15823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15823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15823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15823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15823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t="s">
        <v>15824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2480</v>
      </c>
      <c r="E59" s="348"/>
      <c r="F59" s="47"/>
      <c r="G59" s="328" t="s">
        <v>15824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15825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15825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751</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15807</v>
      </c>
      <c r="I5" s="184" t="str">
        <f ca="1">IF(ISERROR($V5),"",OFFSET('Smelter Look-up'!$H$4,$V5-4,0))</f>
        <v>São João del Rei</v>
      </c>
      <c r="J5" s="184" t="str">
        <f ca="1">IF(ISERROR($V5),"",OFFSET('Smelter Look-up'!$I$4,$V5-4,0))</f>
        <v>Minas Gerais</v>
      </c>
      <c r="K5" s="224" t="s">
        <v>15807</v>
      </c>
      <c r="L5" s="224" t="s">
        <v>15807</v>
      </c>
      <c r="M5" s="224" t="s">
        <v>15807</v>
      </c>
      <c r="N5" s="224" t="s">
        <v>15807</v>
      </c>
      <c r="O5" s="224" t="s">
        <v>15808</v>
      </c>
      <c r="P5" s="185" t="s">
        <v>489</v>
      </c>
      <c r="Q5" s="225" t="s">
        <v>15807</v>
      </c>
      <c r="R5" s="182" t="str">
        <f ca="1">IF(ISERROR($V5),"",OFFSET('Smelter Look-up'!$C$4,$V5-4,0)&amp;"")</f>
        <v>AMG Brasil</v>
      </c>
      <c r="S5" s="181" t="str">
        <f t="shared" ref="S5" ca="1" si="0">IF(B5="","",IF(ISERROR(MATCH($E5,CL,0)),"Unknown",INDIRECT("'C'!$A$"&amp;MATCH($E5,CL,0)+1)))</f>
        <v>BR</v>
      </c>
      <c r="T5" s="181" t="str">
        <f ca="1">IF(B5="","",IF(ISERROR(MATCH($J5,SorP!$B$1:$B$6279,0)),"",INDIRECT("'SorP'!$A$"&amp;MATCH($S5&amp;$J5,SorP!C:C,0))))</f>
        <v>BR-MG</v>
      </c>
      <c r="U5" s="201"/>
      <c r="V5" s="226">
        <f ca="1">IF(C5="",NA(),IF(OR(C5="Smelter not listed",C5="Smelter not yet identified"),MATCH($B5&amp;$D5,'Smelter Look-up'!$J:$J,0),MATCH($B5&amp;$C5,'Smelter Look-up'!$J:$J,0)))</f>
        <v>323</v>
      </c>
      <c r="X5" s="227">
        <f t="shared" ref="X5" ca="1" si="1">IF(AND(C5="Smelter not listed",OR(LEN(D5)=0,LEN(E5)=0)),1,0)</f>
        <v>0</v>
      </c>
      <c r="AB5" s="228" t="str">
        <f t="shared" ref="AB5" ca="1" si="2">B5&amp;C5</f>
        <v>TantalumAMG Brasil</v>
      </c>
    </row>
    <row r="6" spans="1:34" s="227" customFormat="1" ht="20.100000000000001" customHeight="1">
      <c r="A6" s="262" t="s">
        <v>1391</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15807</v>
      </c>
      <c r="I6" s="184" t="str">
        <f ca="1">IF(ISERROR($V6),"",OFFSET('Smelter Look-up'!$H$4,$V6-4,0))</f>
        <v>Gastonia</v>
      </c>
      <c r="J6" s="184" t="str">
        <f ca="1">IF(ISERROR($V6),"",OFFSET('Smelter Look-up'!$I$4,$V6-4,0))</f>
        <v>North Carolina</v>
      </c>
      <c r="K6" s="224" t="s">
        <v>15807</v>
      </c>
      <c r="L6" s="224" t="s">
        <v>15807</v>
      </c>
      <c r="M6" s="224" t="s">
        <v>15807</v>
      </c>
      <c r="N6" s="224" t="s">
        <v>15807</v>
      </c>
      <c r="O6" s="224" t="s">
        <v>15809</v>
      </c>
      <c r="P6" s="185" t="s">
        <v>489</v>
      </c>
      <c r="Q6" s="225" t="s">
        <v>15807</v>
      </c>
      <c r="R6" s="182" t="str">
        <f ca="1">IF(ISERROR($V6),"",OFFSET('Smelter Look-up'!$C$4,$V6-4,0)&amp;"")</f>
        <v>D Block Metals, LLC</v>
      </c>
      <c r="S6" s="181" t="str">
        <f t="shared" ref="S6:S37" ca="1" si="3">IF(B6="","",IF(ISERROR(MATCH($E6,CL,0)),"Unknown",INDIRECT("'C'!$A$"&amp;MATCH($E6,CL,0)+1)))</f>
        <v>US</v>
      </c>
      <c r="T6" s="181" t="str">
        <f ca="1">IF(B6="","",IF(ISERROR(MATCH($J6,SorP!$B$1:$B$6279,0)),"",INDIRECT("'SorP'!$A$"&amp;MATCH($S6&amp;$J6,SorP!C:C,0))))</f>
        <v>US-NC</v>
      </c>
      <c r="U6" s="201"/>
      <c r="V6" s="226">
        <f ca="1">IF(C6="",NA(),IF(OR(C6="Smelter not listed",C6="Smelter not yet identified"),MATCH($B6&amp;$D6,'Smelter Look-up'!$J:$J,0),MATCH($B6&amp;$C6,'Smelter Look-up'!$J:$J,0)))</f>
        <v>326</v>
      </c>
      <c r="X6" s="227">
        <f t="shared" ref="X6:X37" ca="1" si="4">IF(AND(C6="Smelter not listed",OR(LEN(D6)=0,LEN(E6)=0)),1,0)</f>
        <v>0</v>
      </c>
      <c r="AB6" s="228" t="str">
        <f t="shared" ref="AB6:AB37" ca="1" si="5">B6&amp;C6</f>
        <v>TantalumD Block Metals, LLC</v>
      </c>
    </row>
    <row r="7" spans="1:34" s="227" customFormat="1" ht="20.100000000000001" customHeight="1">
      <c r="A7" s="262" t="s">
        <v>746</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15807</v>
      </c>
      <c r="I7" s="184" t="str">
        <f ca="1">IF(ISERROR($V7),"",OFFSET('Smelter Look-up'!$H$4,$V7-4,0))</f>
        <v>Jiangmen</v>
      </c>
      <c r="J7" s="184" t="str">
        <f ca="1">IF(ISERROR($V7),"",OFFSET('Smelter Look-up'!$I$4,$V7-4,0))</f>
        <v>Guangdong Sheng</v>
      </c>
      <c r="K7" s="224" t="s">
        <v>15807</v>
      </c>
      <c r="L7" s="224" t="s">
        <v>15807</v>
      </c>
      <c r="M7" s="224" t="s">
        <v>15807</v>
      </c>
      <c r="N7" s="224" t="s">
        <v>15807</v>
      </c>
      <c r="O7" s="224" t="s">
        <v>15809</v>
      </c>
      <c r="P7" s="185" t="s">
        <v>489</v>
      </c>
      <c r="Q7" s="225" t="s">
        <v>15807</v>
      </c>
      <c r="R7" s="182" t="str">
        <f ca="1">IF(ISERROR($V7),"",OFFSET('Smelter Look-up'!$C$4,$V7-4,0)&amp;"")</f>
        <v>F&amp;X Electro-Materials Ltd.</v>
      </c>
      <c r="S7" s="181" t="str">
        <f t="shared" ca="1" si="3"/>
        <v>CN</v>
      </c>
      <c r="T7" s="181" t="str">
        <f ca="1">IF(B7="","",IF(ISERROR(MATCH($J7,SorP!$B$1:$B$6279,0)),"",INDIRECT("'SorP'!$A$"&amp;MATCH($S7&amp;$J7,SorP!C:C,0))))</f>
        <v>CN-GD</v>
      </c>
      <c r="U7" s="201"/>
      <c r="V7" s="226">
        <f ca="1">IF(C7="",NA(),IF(OR(C7="Smelter not listed",C7="Smelter not yet identified"),MATCH($B7&amp;$D7,'Smelter Look-up'!$J:$J,0),MATCH($B7&amp;$C7,'Smelter Look-up'!$J:$J,0)))</f>
        <v>328</v>
      </c>
      <c r="X7" s="227">
        <f t="shared" ca="1" si="4"/>
        <v>0</v>
      </c>
      <c r="AB7" s="228" t="str">
        <f t="shared" ca="1" si="5"/>
        <v>TantalumF&amp;X Electro-Materials Ltd.</v>
      </c>
    </row>
    <row r="8" spans="1:34" s="227" customFormat="1" ht="20.100000000000001" customHeight="1">
      <c r="A8" s="262" t="s">
        <v>1392</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15807</v>
      </c>
      <c r="I8" s="184" t="str">
        <f ca="1">IF(ISERROR($V8),"",OFFSET('Smelter Look-up'!$H$4,$V8-4,0))</f>
        <v>Zhuzhou</v>
      </c>
      <c r="J8" s="184" t="str">
        <f ca="1">IF(ISERROR($V8),"",OFFSET('Smelter Look-up'!$I$4,$V8-4,0))</f>
        <v>Hunan Sheng</v>
      </c>
      <c r="K8" s="224" t="s">
        <v>15807</v>
      </c>
      <c r="L8" s="224" t="s">
        <v>15807</v>
      </c>
      <c r="M8" s="224" t="s">
        <v>15807</v>
      </c>
      <c r="N8" s="224" t="s">
        <v>15807</v>
      </c>
      <c r="O8" s="224" t="s">
        <v>15809</v>
      </c>
      <c r="P8" s="185" t="s">
        <v>489</v>
      </c>
      <c r="Q8" s="225" t="s">
        <v>15807</v>
      </c>
      <c r="R8" s="182" t="str">
        <f ca="1">IF(ISERROR($V8),"",OFFSET('Smelter Look-up'!$C$4,$V8-4,0)&amp;"")</f>
        <v>FIR Metals &amp; Resource Ltd.</v>
      </c>
      <c r="S8" s="181" t="str">
        <f t="shared" ca="1" si="3"/>
        <v>CN</v>
      </c>
      <c r="T8" s="181" t="str">
        <f ca="1">IF(B8="","",IF(ISERROR(MATCH($J8,SorP!$B$1:$B$6279,0)),"",INDIRECT("'SorP'!$A$"&amp;MATCH($S8&amp;$J8,SorP!C:C,0))))</f>
        <v>CN-HN</v>
      </c>
      <c r="U8" s="201"/>
      <c r="V8" s="226">
        <f ca="1">IF(C8="",NA(),IF(OR(C8="Smelter not listed",C8="Smelter not yet identified"),MATCH($B8&amp;$D8,'Smelter Look-up'!$J:$J,0),MATCH($B8&amp;$C8,'Smelter Look-up'!$J:$J,0)))</f>
        <v>329</v>
      </c>
      <c r="X8" s="227">
        <f t="shared" ca="1" si="4"/>
        <v>0</v>
      </c>
      <c r="AB8" s="228" t="str">
        <f t="shared" ca="1" si="5"/>
        <v>TantalumFIR Metals &amp; Resource Ltd.</v>
      </c>
    </row>
    <row r="9" spans="1:34" s="227" customFormat="1" ht="20.100000000000001" customHeight="1">
      <c r="A9" s="262" t="s">
        <v>1407</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15807</v>
      </c>
      <c r="I9" s="184" t="str">
        <f ca="1">IF(ISERROR($V9),"",OFFSET('Smelter Look-up'!$H$4,$V9-4,0))</f>
        <v>Aizuwakamatsu</v>
      </c>
      <c r="J9" s="184" t="str">
        <f ca="1">IF(ISERROR($V9),"",OFFSET('Smelter Look-up'!$I$4,$V9-4,0))</f>
        <v>Fukushima</v>
      </c>
      <c r="K9" s="224" t="s">
        <v>15807</v>
      </c>
      <c r="L9" s="224" t="s">
        <v>15807</v>
      </c>
      <c r="M9" s="224" t="s">
        <v>15807</v>
      </c>
      <c r="N9" s="224" t="s">
        <v>15807</v>
      </c>
      <c r="O9" s="224" t="s">
        <v>15809</v>
      </c>
      <c r="P9" s="185" t="s">
        <v>489</v>
      </c>
      <c r="Q9" s="225" t="s">
        <v>15807</v>
      </c>
      <c r="R9" s="182" t="str">
        <f ca="1">IF(ISERROR($V9),"",OFFSET('Smelter Look-up'!$C$4,$V9-4,0)&amp;"")</f>
        <v>Global Advanced Metals Aizu</v>
      </c>
      <c r="S9" s="181" t="str">
        <f t="shared" ca="1" si="3"/>
        <v>JP</v>
      </c>
      <c r="T9" s="181" t="str">
        <f ca="1">IF(B9="","",IF(ISERROR(MATCH($J9,SorP!$B$1:$B$6279,0)),"",INDIRECT("'SorP'!$A$"&amp;MATCH($S9&amp;$J9,SorP!C:C,0))))</f>
        <v>JP-07</v>
      </c>
      <c r="U9" s="201"/>
      <c r="V9" s="226">
        <f ca="1">IF(C9="",NA(),IF(OR(C9="Smelter not listed",C9="Smelter not yet identified"),MATCH($B9&amp;$D9,'Smelter Look-up'!$J:$J,0),MATCH($B9&amp;$C9,'Smelter Look-up'!$J:$J,0)))</f>
        <v>330</v>
      </c>
      <c r="X9" s="227">
        <f t="shared" ca="1" si="4"/>
        <v>0</v>
      </c>
      <c r="AB9" s="228" t="str">
        <f t="shared" ca="1" si="5"/>
        <v>TantalumGlobal Advanced Metals Aizu</v>
      </c>
    </row>
    <row r="10" spans="1:34" s="227" customFormat="1" ht="20.100000000000001" customHeight="1">
      <c r="A10" s="262" t="s">
        <v>1409</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15807</v>
      </c>
      <c r="I10" s="184" t="str">
        <f ca="1">IF(ISERROR($V10),"",OFFSET('Smelter Look-up'!$H$4,$V10-4,0))</f>
        <v>Boyertown</v>
      </c>
      <c r="J10" s="184" t="str">
        <f ca="1">IF(ISERROR($V10),"",OFFSET('Smelter Look-up'!$I$4,$V10-4,0))</f>
        <v>Pennsylvania</v>
      </c>
      <c r="K10" s="224" t="s">
        <v>15807</v>
      </c>
      <c r="L10" s="224" t="s">
        <v>15807</v>
      </c>
      <c r="M10" s="224" t="s">
        <v>15807</v>
      </c>
      <c r="N10" s="224" t="s">
        <v>15807</v>
      </c>
      <c r="O10" s="224" t="s">
        <v>15809</v>
      </c>
      <c r="P10" s="185" t="s">
        <v>489</v>
      </c>
      <c r="Q10" s="225" t="s">
        <v>15807</v>
      </c>
      <c r="R10" s="182" t="str">
        <f ca="1">IF(ISERROR($V10),"",OFFSET('Smelter Look-up'!$C$4,$V10-4,0)&amp;"")</f>
        <v>Global Advanced Metals Boyertown</v>
      </c>
      <c r="S10" s="181" t="str">
        <f t="shared" ca="1" si="3"/>
        <v>US</v>
      </c>
      <c r="T10" s="181" t="str">
        <f ca="1">IF(B10="","",IF(ISERROR(MATCH($J10,SorP!$B$1:$B$6279,0)),"",INDIRECT("'SorP'!$A$"&amp;MATCH($S10&amp;$J10,SorP!C:C,0))))</f>
        <v>US-PA</v>
      </c>
      <c r="U10" s="201"/>
      <c r="V10" s="226">
        <f ca="1">IF(C10="",NA(),IF(OR(C10="Smelter not listed",C10="Smelter not yet identified"),MATCH($B10&amp;$D10,'Smelter Look-up'!$J:$J,0),MATCH($B10&amp;$C10,'Smelter Look-up'!$J:$J,0)))</f>
        <v>331</v>
      </c>
      <c r="X10" s="227">
        <f t="shared" ca="1" si="4"/>
        <v>0</v>
      </c>
      <c r="AB10" s="228" t="str">
        <f t="shared" ca="1" si="5"/>
        <v>TantalumGlobal Advanced Metals Boyertown</v>
      </c>
    </row>
    <row r="11" spans="1:34" s="227" customFormat="1" ht="20.100000000000001" customHeight="1">
      <c r="A11" s="262" t="s">
        <v>396</v>
      </c>
      <c r="B11" s="182" t="str">
        <f ca="1">IF(LEN(A11)=0,"",INDEX('Smelter Look-up'!$A:$A,MATCH($A11,'Smelter Look-up'!$E:$E,0)))</f>
        <v>Tantalum</v>
      </c>
      <c r="C11" s="186" t="str">
        <f ca="1">IF(LEN(A11)=0,"",INDEX('Smelter Look-up'!$C:$C,MATCH($A11,'Smelter Look-up'!$E:$E,0)))</f>
        <v>Hengyang King Xing Lifeng New Materials Co., Ltd.</v>
      </c>
      <c r="D11" s="230"/>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t="s">
        <v>15807</v>
      </c>
      <c r="I11" s="184" t="str">
        <f ca="1">IF(ISERROR($V11),"",OFFSET('Smelter Look-up'!$H$4,$V11-4,0))</f>
        <v>Hengyang</v>
      </c>
      <c r="J11" s="184" t="str">
        <f ca="1">IF(ISERROR($V11),"",OFFSET('Smelter Look-up'!$I$4,$V11-4,0))</f>
        <v>Hunan Sheng</v>
      </c>
      <c r="K11" s="224" t="s">
        <v>15807</v>
      </c>
      <c r="L11" s="224" t="s">
        <v>15807</v>
      </c>
      <c r="M11" s="224" t="s">
        <v>15807</v>
      </c>
      <c r="N11" s="224" t="s">
        <v>15807</v>
      </c>
      <c r="O11" s="224" t="s">
        <v>15808</v>
      </c>
      <c r="P11" s="185" t="s">
        <v>489</v>
      </c>
      <c r="Q11" s="225" t="s">
        <v>15807</v>
      </c>
      <c r="R11" s="182" t="str">
        <f ca="1">IF(ISERROR($V11),"",OFFSET('Smelter Look-up'!$C$4,$V11-4,0)&amp;"")</f>
        <v>Hengyang King Xing Lifeng New Materials Co., Ltd.</v>
      </c>
      <c r="S11" s="181" t="str">
        <f t="shared" ca="1" si="3"/>
        <v>CN</v>
      </c>
      <c r="T11" s="181" t="str">
        <f ca="1">IF(B11="","",IF(ISERROR(MATCH($J11,SorP!$B$1:$B$6279,0)),"",INDIRECT("'SorP'!$A$"&amp;MATCH($S11&amp;$J11,SorP!C:C,0))))</f>
        <v>CN-HN</v>
      </c>
      <c r="U11" s="201"/>
      <c r="V11" s="226">
        <f ca="1">IF(C11="",NA(),IF(OR(C11="Smelter not listed",C11="Smelter not yet identified"),MATCH($B11&amp;$D11,'Smelter Look-up'!$J:$J,0),MATCH($B11&amp;$C11,'Smelter Look-up'!$J:$J,0)))</f>
        <v>338</v>
      </c>
      <c r="X11" s="227">
        <f t="shared" ca="1" si="4"/>
        <v>0</v>
      </c>
      <c r="AB11" s="228" t="str">
        <f t="shared" ca="1" si="5"/>
        <v>TantalumHengyang King Xing Lifeng New Materials Co., Ltd.</v>
      </c>
    </row>
    <row r="12" spans="1:34" s="227" customFormat="1" ht="20.100000000000001" customHeight="1">
      <c r="A12" s="262" t="s">
        <v>1393</v>
      </c>
      <c r="B12" s="182" t="str">
        <f ca="1">IF(LEN(A12)=0,"",INDEX('Smelter Look-up'!$A:$A,MATCH($A12,'Smelter Look-up'!$E:$E,0)))</f>
        <v>Tantalum</v>
      </c>
      <c r="C12" s="186" t="str">
        <f ca="1">IF(LEN(A12)=0,"",INDEX('Smelter Look-up'!$C:$C,MATCH($A12,'Smelter Look-up'!$E:$E,0)))</f>
        <v>Jiangxi Dinghai Tantalum &amp; Niobium Co., Ltd.</v>
      </c>
      <c r="D12" s="230"/>
      <c r="E12" s="182" t="str">
        <f ca="1">IF(ISERROR($V12),"",OFFSET('Smelter Look-up'!$D$4,$V12-4,0)&amp;"")</f>
        <v>CHINA</v>
      </c>
      <c r="F12" s="182" t="str">
        <f ca="1">IF(ISERROR($V12),"",OFFSET('Smelter Look-up'!$E$4,$V12-4,0))</f>
        <v>CID002512</v>
      </c>
      <c r="G12" s="182" t="str">
        <f ca="1">IF(C12=$X$4,IF(ISERROR($V12),"Enter smelter details","RMI"),IF(ISERROR($V12),"",OFFSET('Smelter Look-up'!$F$4,$V12-4,0)))</f>
        <v>RMI</v>
      </c>
      <c r="H12" s="183" t="s">
        <v>15807</v>
      </c>
      <c r="I12" s="184" t="str">
        <f ca="1">IF(ISERROR($V12),"",OFFSET('Smelter Look-up'!$H$4,$V12-4,0))</f>
        <v>Fengxin</v>
      </c>
      <c r="J12" s="184" t="str">
        <f ca="1">IF(ISERROR($V12),"",OFFSET('Smelter Look-up'!$I$4,$V12-4,0))</f>
        <v>Jiangxi Sheng</v>
      </c>
      <c r="K12" s="224" t="s">
        <v>15807</v>
      </c>
      <c r="L12" s="224" t="s">
        <v>15807</v>
      </c>
      <c r="M12" s="224" t="s">
        <v>15807</v>
      </c>
      <c r="N12" s="224" t="s">
        <v>15807</v>
      </c>
      <c r="O12" s="224" t="s">
        <v>15810</v>
      </c>
      <c r="P12" s="185" t="s">
        <v>489</v>
      </c>
      <c r="Q12" s="225" t="s">
        <v>15807</v>
      </c>
      <c r="R12" s="182" t="str">
        <f ca="1">IF(ISERROR($V12),"",OFFSET('Smelter Look-up'!$C$4,$V12-4,0)&amp;"")</f>
        <v>Jiangxi Dinghai Tantalum &amp; Niobium Co., Ltd.</v>
      </c>
      <c r="S12" s="181" t="str">
        <f t="shared" ca="1" si="3"/>
        <v>CN</v>
      </c>
      <c r="T12" s="181" t="str">
        <f ca="1">IF(B12="","",IF(ISERROR(MATCH($J12,SorP!$B$1:$B$6279,0)),"",INDIRECT("'SorP'!$A$"&amp;MATCH($S12&amp;$J12,SorP!C:C,0))))</f>
        <v>CN-JX</v>
      </c>
      <c r="U12" s="201"/>
      <c r="V12" s="226">
        <f ca="1">IF(C12="",NA(),IF(OR(C12="Smelter not listed",C12="Smelter not yet identified"),MATCH($B12&amp;$D12,'Smelter Look-up'!$J:$J,0),MATCH($B12&amp;$C12,'Smelter Look-up'!$J:$J,0)))</f>
        <v>339</v>
      </c>
      <c r="X12" s="227">
        <f t="shared" ca="1" si="4"/>
        <v>0</v>
      </c>
      <c r="AB12" s="228" t="str">
        <f t="shared" ca="1" si="5"/>
        <v>TantalumJiangxi Dinghai Tantalum &amp; Niobium Co., Ltd.</v>
      </c>
    </row>
    <row r="13" spans="1:34" s="227" customFormat="1" ht="20.100000000000001" customHeight="1">
      <c r="A13" s="262" t="s">
        <v>2270</v>
      </c>
      <c r="B13" s="182" t="str">
        <f ca="1">IF(LEN(A13)=0,"",INDEX('Smelter Look-up'!$A:$A,MATCH($A13,'Smelter Look-up'!$E:$E,0)))</f>
        <v>Tantalum</v>
      </c>
      <c r="C13" s="186" t="str">
        <f ca="1">IF(LEN(A13)=0,"",INDEX('Smelter Look-up'!$C:$C,MATCH($A13,'Smelter Look-up'!$E:$E,0)))</f>
        <v>Jiangxi Tuohong New Raw Material</v>
      </c>
      <c r="D13" s="230"/>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t="s">
        <v>15807</v>
      </c>
      <c r="I13" s="184" t="str">
        <f ca="1">IF(ISERROR($V13),"",OFFSET('Smelter Look-up'!$H$4,$V13-4,0))</f>
        <v>Yichun</v>
      </c>
      <c r="J13" s="184" t="str">
        <f ca="1">IF(ISERROR($V13),"",OFFSET('Smelter Look-up'!$I$4,$V13-4,0))</f>
        <v>Jiangxi Sheng</v>
      </c>
      <c r="K13" s="224" t="s">
        <v>15807</v>
      </c>
      <c r="L13" s="224" t="s">
        <v>15807</v>
      </c>
      <c r="M13" s="224" t="s">
        <v>15807</v>
      </c>
      <c r="N13" s="224" t="s">
        <v>15807</v>
      </c>
      <c r="O13" s="224" t="s">
        <v>15809</v>
      </c>
      <c r="P13" s="185" t="s">
        <v>489</v>
      </c>
      <c r="Q13" s="225" t="s">
        <v>15807</v>
      </c>
      <c r="R13" s="182" t="str">
        <f ca="1">IF(ISERROR($V13),"",OFFSET('Smelter Look-up'!$C$4,$V13-4,0)&amp;"")</f>
        <v>Jiangxi Tuohong New Raw Material</v>
      </c>
      <c r="S13" s="181" t="str">
        <f t="shared" ca="1" si="3"/>
        <v>CN</v>
      </c>
      <c r="T13" s="181" t="str">
        <f ca="1">IF(B13="","",IF(ISERROR(MATCH($J13,SorP!$B$1:$B$6279,0)),"",INDIRECT("'SorP'!$A$"&amp;MATCH($S13&amp;$J13,SorP!C:C,0))))</f>
        <v>CN-JX</v>
      </c>
      <c r="U13" s="201"/>
      <c r="V13" s="226">
        <f ca="1">IF(C13="",NA(),IF(OR(C13="Smelter not listed",C13="Smelter not yet identified"),MATCH($B13&amp;$D13,'Smelter Look-up'!$J:$J,0),MATCH($B13&amp;$C13,'Smelter Look-up'!$J:$J,0)))</f>
        <v>340</v>
      </c>
      <c r="X13" s="227">
        <f t="shared" ca="1" si="4"/>
        <v>0</v>
      </c>
      <c r="AB13" s="228" t="str">
        <f t="shared" ca="1" si="5"/>
        <v>TantalumJiangxi Tuohong New Raw Material</v>
      </c>
    </row>
    <row r="14" spans="1:34" s="227" customFormat="1" ht="20.100000000000001" customHeight="1">
      <c r="A14" s="262" t="s">
        <v>749</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t="s">
        <v>15807</v>
      </c>
      <c r="I14" s="184" t="str">
        <f ca="1">IF(ISERROR($V14),"",OFFSET('Smelter Look-up'!$H$4,$V14-4,0))</f>
        <v>Jiujiang</v>
      </c>
      <c r="J14" s="184" t="str">
        <f ca="1">IF(ISERROR($V14),"",OFFSET('Smelter Look-up'!$I$4,$V14-4,0))</f>
        <v>Jiangxi Sheng</v>
      </c>
      <c r="K14" s="224" t="s">
        <v>15807</v>
      </c>
      <c r="L14" s="224" t="s">
        <v>15807</v>
      </c>
      <c r="M14" s="224" t="s">
        <v>15807</v>
      </c>
      <c r="N14" s="224" t="s">
        <v>15807</v>
      </c>
      <c r="O14" s="224" t="s">
        <v>15809</v>
      </c>
      <c r="P14" s="185" t="s">
        <v>489</v>
      </c>
      <c r="Q14" s="225" t="s">
        <v>15807</v>
      </c>
      <c r="R14" s="182" t="str">
        <f ca="1">IF(ISERROR($V14),"",OFFSET('Smelter Look-up'!$C$4,$V14-4,0)&amp;"")</f>
        <v>JiuJiang JinXin Nonferrous Metals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341</v>
      </c>
      <c r="X14" s="227">
        <f t="shared" ca="1" si="4"/>
        <v>0</v>
      </c>
      <c r="AB14" s="228" t="str">
        <f t="shared" ca="1" si="5"/>
        <v>TantalumJiuJiang JinXin Nonferrous Metals Co., Ltd.</v>
      </c>
    </row>
    <row r="15" spans="1:34" s="227" customFormat="1" ht="20.100000000000001" customHeight="1">
      <c r="A15" s="262" t="s">
        <v>750</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t="s">
        <v>15807</v>
      </c>
      <c r="I15" s="184" t="str">
        <f ca="1">IF(ISERROR($V15),"",OFFSET('Smelter Look-up'!$H$4,$V15-4,0))</f>
        <v>Jiujiang</v>
      </c>
      <c r="J15" s="184" t="str">
        <f ca="1">IF(ISERROR($V15),"",OFFSET('Smelter Look-up'!$I$4,$V15-4,0))</f>
        <v>Jiangxi Sheng</v>
      </c>
      <c r="K15" s="224" t="s">
        <v>15807</v>
      </c>
      <c r="L15" s="224" t="s">
        <v>15807</v>
      </c>
      <c r="M15" s="224" t="s">
        <v>15807</v>
      </c>
      <c r="N15" s="224" t="s">
        <v>15807</v>
      </c>
      <c r="O15" s="224" t="s">
        <v>15809</v>
      </c>
      <c r="P15" s="185" t="s">
        <v>489</v>
      </c>
      <c r="Q15" s="225" t="s">
        <v>15807</v>
      </c>
      <c r="R15" s="182" t="str">
        <f ca="1">IF(ISERROR($V15),"",OFFSET('Smelter Look-up'!$C$4,$V15-4,0)&amp;"")</f>
        <v>Jiujiang Tanbre Co., Ltd.</v>
      </c>
      <c r="S15" s="181" t="str">
        <f t="shared" ca="1" si="3"/>
        <v>CN</v>
      </c>
      <c r="T15" s="181" t="str">
        <f ca="1">IF(B15="","",IF(ISERROR(MATCH($J15,SorP!$B$1:$B$6279,0)),"",INDIRECT("'SorP'!$A$"&amp;MATCH($S15&amp;$J15,SorP!C:C,0))))</f>
        <v>CN-JX</v>
      </c>
      <c r="U15" s="201"/>
      <c r="V15" s="226">
        <f ca="1">IF(C15="",NA(),IF(OR(C15="Smelter not listed",C15="Smelter not yet identified"),MATCH($B15&amp;$D15,'Smelter Look-up'!$J:$J,0),MATCH($B15&amp;$C15,'Smelter Look-up'!$J:$J,0)))</f>
        <v>343</v>
      </c>
      <c r="X15" s="227">
        <f t="shared" ca="1" si="4"/>
        <v>0</v>
      </c>
      <c r="AB15" s="228" t="str">
        <f t="shared" ca="1" si="5"/>
        <v>TantalumJiujiang Tanbre Co., Ltd.</v>
      </c>
    </row>
    <row r="16" spans="1:34" s="227" customFormat="1" ht="20.100000000000001" customHeight="1">
      <c r="A16" s="262" t="s">
        <v>1394</v>
      </c>
      <c r="B16" s="182" t="str">
        <f ca="1">IF(LEN(A16)=0,"",INDEX('Smelter Look-up'!$A:$A,MATCH($A16,'Smelter Look-up'!$E:$E,0)))</f>
        <v>Tantalum</v>
      </c>
      <c r="C16" s="186" t="str">
        <f ca="1">IF(LEN(A16)=0,"",INDEX('Smelter Look-up'!$C:$C,MATCH($A16,'Smelter Look-up'!$E:$E,0)))</f>
        <v>Jiujiang Zhongao Tantalum &amp; Niobium Co., Ltd.</v>
      </c>
      <c r="D16" s="230"/>
      <c r="E16" s="182" t="str">
        <f ca="1">IF(ISERROR($V16),"",OFFSET('Smelter Look-up'!$D$4,$V16-4,0)&amp;"")</f>
        <v>CHINA</v>
      </c>
      <c r="F16" s="182" t="str">
        <f ca="1">IF(ISERROR($V16),"",OFFSET('Smelter Look-up'!$E$4,$V16-4,0))</f>
        <v>CID002506</v>
      </c>
      <c r="G16" s="182" t="str">
        <f ca="1">IF(C16=$X$4,IF(ISERROR($V16),"Enter smelter details","RMI"),IF(ISERROR($V16),"",OFFSET('Smelter Look-up'!$F$4,$V16-4,0)))</f>
        <v>RMI</v>
      </c>
      <c r="H16" s="183" t="s">
        <v>15807</v>
      </c>
      <c r="I16" s="184" t="str">
        <f ca="1">IF(ISERROR($V16),"",OFFSET('Smelter Look-up'!$H$4,$V16-4,0))</f>
        <v>Jiujiang</v>
      </c>
      <c r="J16" s="184" t="str">
        <f ca="1">IF(ISERROR($V16),"",OFFSET('Smelter Look-up'!$I$4,$V16-4,0))</f>
        <v>Jiangxi Sheng</v>
      </c>
      <c r="K16" s="224" t="s">
        <v>15807</v>
      </c>
      <c r="L16" s="224" t="s">
        <v>15807</v>
      </c>
      <c r="M16" s="224" t="s">
        <v>15807</v>
      </c>
      <c r="N16" s="224" t="s">
        <v>15807</v>
      </c>
      <c r="O16" s="224" t="s">
        <v>15810</v>
      </c>
      <c r="P16" s="185" t="s">
        <v>489</v>
      </c>
      <c r="Q16" s="225" t="s">
        <v>15807</v>
      </c>
      <c r="R16" s="182" t="str">
        <f ca="1">IF(ISERROR($V16),"",OFFSET('Smelter Look-up'!$C$4,$V16-4,0)&amp;"")</f>
        <v>Jiujiang Zhongao Tantalum &amp; Niobium Co., Ltd.</v>
      </c>
      <c r="S16" s="181" t="str">
        <f t="shared" ca="1" si="3"/>
        <v>CN</v>
      </c>
      <c r="T16" s="181" t="str">
        <f ca="1">IF(B16="","",IF(ISERROR(MATCH($J16,SorP!$B$1:$B$6279,0)),"",INDIRECT("'SorP'!$A$"&amp;MATCH($S16&amp;$J16,SorP!C:C,0))))</f>
        <v>CN-JX</v>
      </c>
      <c r="U16" s="201"/>
      <c r="V16" s="226">
        <f ca="1">IF(C16="",NA(),IF(OR(C16="Smelter not listed",C16="Smelter not yet identified"),MATCH($B16&amp;$D16,'Smelter Look-up'!$J:$J,0),MATCH($B16&amp;$C16,'Smelter Look-up'!$J:$J,0)))</f>
        <v>344</v>
      </c>
      <c r="X16" s="227">
        <f t="shared" ca="1" si="4"/>
        <v>0</v>
      </c>
      <c r="AB16" s="228" t="str">
        <f t="shared" ca="1" si="5"/>
        <v>TantalumJiujiang Zhongao Tantalum &amp; Niobium Co., Ltd.</v>
      </c>
    </row>
    <row r="17" spans="1:28" s="227" customFormat="1" ht="20.100000000000001" customHeight="1">
      <c r="A17" s="262" t="s">
        <v>1419</v>
      </c>
      <c r="B17" s="182" t="str">
        <f ca="1">IF(LEN(A17)=0,"",INDEX('Smelter Look-up'!$A:$A,MATCH($A17,'Smelter Look-up'!$E:$E,0)))</f>
        <v>Tantalum</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t="s">
        <v>15807</v>
      </c>
      <c r="I17" s="184" t="str">
        <f ca="1">IF(ISERROR($V17),"",OFFSET('Smelter Look-up'!$H$4,$V17-4,0))</f>
        <v>Matamoros</v>
      </c>
      <c r="J17" s="184" t="str">
        <f ca="1">IF(ISERROR($V17),"",OFFSET('Smelter Look-up'!$I$4,$V17-4,0))</f>
        <v>Tamaulipas</v>
      </c>
      <c r="K17" s="224" t="s">
        <v>15807</v>
      </c>
      <c r="L17" s="224" t="s">
        <v>15807</v>
      </c>
      <c r="M17" s="224" t="s">
        <v>15807</v>
      </c>
      <c r="N17" s="224" t="s">
        <v>15807</v>
      </c>
      <c r="O17" s="224" t="s">
        <v>15809</v>
      </c>
      <c r="P17" s="185" t="s">
        <v>489</v>
      </c>
      <c r="Q17" s="225" t="s">
        <v>15807</v>
      </c>
      <c r="R17" s="182" t="str">
        <f ca="1">IF(ISERROR($V17),"",OFFSET('Smelter Look-up'!$C$4,$V17-4,0)&amp;"")</f>
        <v>KEMET de Mexico</v>
      </c>
      <c r="S17" s="181" t="str">
        <f t="shared" ca="1" si="3"/>
        <v>MX</v>
      </c>
      <c r="T17" s="181" t="str">
        <f ca="1">IF(B17="","",IF(ISERROR(MATCH($J17,SorP!$B$1:$B$6279,0)),"",INDIRECT("'SorP'!$A$"&amp;MATCH($S17&amp;$J17,SorP!C:C,0))))</f>
        <v>MX-TAM</v>
      </c>
      <c r="U17" s="201"/>
      <c r="V17" s="226">
        <f ca="1">IF(C17="",NA(),IF(OR(C17="Smelter not listed",C17="Smelter not yet identified"),MATCH($B17&amp;$D17,'Smelter Look-up'!$J:$J,0),MATCH($B17&amp;$C17,'Smelter Look-up'!$J:$J,0)))</f>
        <v>346</v>
      </c>
      <c r="X17" s="227">
        <f t="shared" ca="1" si="4"/>
        <v>0</v>
      </c>
      <c r="AB17" s="228" t="str">
        <f t="shared" ca="1" si="5"/>
        <v>TantalumKEMET de Mexico</v>
      </c>
    </row>
    <row r="18" spans="1:28" s="227" customFormat="1" ht="20.100000000000001" customHeight="1">
      <c r="A18" s="181" t="s">
        <v>1414</v>
      </c>
      <c r="B18" s="182" t="str">
        <f ca="1">IF(LEN(A18)=0,"",INDEX('Smelter Look-up'!$A:$A,MATCH($A18,'Smelter Look-up'!$E:$E,0)))</f>
        <v>Tantalum</v>
      </c>
      <c r="C18" s="186" t="str">
        <f ca="1">IF(LEN(A18)=0,"",INDEX('Smelter Look-up'!$C:$C,MATCH($A18,'Smelter Look-up'!$E:$E,0)))</f>
        <v>Materion Newton Inc.</v>
      </c>
      <c r="D18" s="230"/>
      <c r="E18" s="182" t="str">
        <f ca="1">IF(ISERROR($V18),"",OFFSET('Smelter Look-up'!$D$4,$V18-4,0)&amp;"")</f>
        <v>UNITED STATES OF AMERICA</v>
      </c>
      <c r="F18" s="182" t="str">
        <f ca="1">IF(ISERROR($V18),"",OFFSET('Smelter Look-up'!$E$4,$V18-4,0))</f>
        <v>CID002548</v>
      </c>
      <c r="G18" s="182" t="str">
        <f ca="1">IF(C18=$X$4,IF(ISERROR($V18),"Enter smelter details","RMI"),IF(ISERROR($V18),"",OFFSET('Smelter Look-up'!$F$4,$V18-4,0)))</f>
        <v>RMI</v>
      </c>
      <c r="H18" s="183" t="s">
        <v>15807</v>
      </c>
      <c r="I18" s="184" t="str">
        <f ca="1">IF(ISERROR($V18),"",OFFSET('Smelter Look-up'!$H$4,$V18-4,0))</f>
        <v>Newton</v>
      </c>
      <c r="J18" s="184" t="str">
        <f ca="1">IF(ISERROR($V18),"",OFFSET('Smelter Look-up'!$I$4,$V18-4,0))</f>
        <v>Massachusetts</v>
      </c>
      <c r="K18" s="224" t="s">
        <v>15807</v>
      </c>
      <c r="L18" s="224" t="s">
        <v>15807</v>
      </c>
      <c r="M18" s="224" t="s">
        <v>15807</v>
      </c>
      <c r="N18" s="224" t="s">
        <v>15807</v>
      </c>
      <c r="O18" s="224" t="s">
        <v>15809</v>
      </c>
      <c r="P18" s="185" t="s">
        <v>489</v>
      </c>
      <c r="Q18" s="225" t="s">
        <v>15807</v>
      </c>
      <c r="R18" s="182" t="str">
        <f ca="1">IF(ISERROR($V18),"",OFFSET('Smelter Look-up'!$C$4,$V18-4,0)&amp;"")</f>
        <v>Materion Newton Inc.</v>
      </c>
      <c r="S18" s="181" t="str">
        <f t="shared" ca="1" si="3"/>
        <v>US</v>
      </c>
      <c r="T18" s="181" t="str">
        <f ca="1">IF(B18="","",IF(ISERROR(MATCH($J18,SorP!$B$1:$B$6279,0)),"",INDIRECT("'SorP'!$A$"&amp;MATCH($S18&amp;$J18,SorP!C:C,0))))</f>
        <v>US-MA</v>
      </c>
      <c r="U18" s="201"/>
      <c r="V18" s="226">
        <f ca="1">IF(C18="",NA(),IF(OR(C18="Smelter not listed",C18="Smelter not yet identified"),MATCH($B18&amp;$D18,'Smelter Look-up'!$J:$J,0),MATCH($B18&amp;$C18,'Smelter Look-up'!$J:$J,0)))</f>
        <v>348</v>
      </c>
      <c r="X18" s="227">
        <f t="shared" ca="1" si="4"/>
        <v>0</v>
      </c>
      <c r="AB18" s="228" t="str">
        <f t="shared" ca="1" si="5"/>
        <v>TantalumMaterion Newton Inc.</v>
      </c>
    </row>
    <row r="19" spans="1:28" s="227" customFormat="1" ht="25.5">
      <c r="A19" s="181" t="s">
        <v>752</v>
      </c>
      <c r="B19" s="182" t="str">
        <f ca="1">IF(LEN(A19)=0,"",INDEX('Smelter Look-up'!$A:$A,MATCH($A19,'Smelter Look-up'!$E:$E,0)))</f>
        <v>Tantalum</v>
      </c>
      <c r="C19" s="186" t="str">
        <f ca="1">IF(LEN(A19)=0,"",INDEX('Smelter Look-up'!$C:$C,MATCH($A19,'Smelter Look-up'!$E:$E,0)))</f>
        <v>Metallurgical Products India Pvt., Ltd.</v>
      </c>
      <c r="D19" s="230"/>
      <c r="E19" s="182" t="str">
        <f ca="1">IF(ISERROR($V19),"",OFFSET('Smelter Look-up'!$D$4,$V19-4,0)&amp;"")</f>
        <v>INDIA</v>
      </c>
      <c r="F19" s="182" t="str">
        <f ca="1">IF(ISERROR($V19),"",OFFSET('Smelter Look-up'!$E$4,$V19-4,0))</f>
        <v>CID001163</v>
      </c>
      <c r="G19" s="182" t="str">
        <f ca="1">IF(C19=$X$4,IF(ISERROR($V19),"Enter smelter details","RMI"),IF(ISERROR($V19),"",OFFSET('Smelter Look-up'!$F$4,$V19-4,0)))</f>
        <v>RMI</v>
      </c>
      <c r="H19" s="183" t="s">
        <v>15807</v>
      </c>
      <c r="I19" s="184" t="str">
        <f ca="1">IF(ISERROR($V19),"",OFFSET('Smelter Look-up'!$H$4,$V19-4,0))</f>
        <v>District Raigad</v>
      </c>
      <c r="J19" s="184" t="str">
        <f ca="1">IF(ISERROR($V19),"",OFFSET('Smelter Look-up'!$I$4,$V19-4,0))</f>
        <v>Mahārāshtra</v>
      </c>
      <c r="K19" s="224" t="s">
        <v>15807</v>
      </c>
      <c r="L19" s="224" t="s">
        <v>15807</v>
      </c>
      <c r="M19" s="224" t="s">
        <v>15807</v>
      </c>
      <c r="N19" s="224" t="s">
        <v>15807</v>
      </c>
      <c r="O19" s="224" t="s">
        <v>15810</v>
      </c>
      <c r="P19" s="185" t="s">
        <v>489</v>
      </c>
      <c r="Q19" s="225" t="s">
        <v>15807</v>
      </c>
      <c r="R19" s="182" t="str">
        <f ca="1">IF(ISERROR($V19),"",OFFSET('Smelter Look-up'!$C$4,$V19-4,0)&amp;"")</f>
        <v>Metallurgical Products India Pvt., Ltd.</v>
      </c>
      <c r="S19" s="181" t="str">
        <f t="shared" ca="1" si="3"/>
        <v>IN</v>
      </c>
      <c r="T19" s="181" t="str">
        <f ca="1">IF(B19="","",IF(ISERROR(MATCH($J19,SorP!$B$1:$B$6279,0)),"",INDIRECT("'SorP'!$A$"&amp;MATCH($S19&amp;$J19,SorP!C:C,0))))</f>
        <v>IN-MH</v>
      </c>
      <c r="U19" s="201"/>
      <c r="V19" s="226">
        <f ca="1">IF(C19="",NA(),IF(OR(C19="Smelter not listed",C19="Smelter not yet identified"),MATCH($B19&amp;$D19,'Smelter Look-up'!$J:$J,0),MATCH($B19&amp;$C19,'Smelter Look-up'!$J:$J,0)))</f>
        <v>350</v>
      </c>
      <c r="X19" s="227">
        <f t="shared" ca="1" si="4"/>
        <v>0</v>
      </c>
      <c r="AB19" s="228" t="str">
        <f t="shared" ca="1" si="5"/>
        <v>TantalumMetallurgical Products India Pvt., Ltd.</v>
      </c>
    </row>
    <row r="20" spans="1:28" s="227" customFormat="1" ht="25.5">
      <c r="A20" s="181" t="s">
        <v>753</v>
      </c>
      <c r="B20" s="182" t="str">
        <f ca="1">IF(LEN(A20)=0,"",INDEX('Smelter Look-up'!$A:$A,MATCH($A20,'Smelter Look-up'!$E:$E,0)))</f>
        <v>Tantalum</v>
      </c>
      <c r="C20" s="186" t="str">
        <f ca="1">IF(LEN(A20)=0,"",INDEX('Smelter Look-up'!$C:$C,MATCH($A20,'Smelter Look-up'!$E:$E,0)))</f>
        <v>Mineracao Taboca S.A.</v>
      </c>
      <c r="D20" s="230"/>
      <c r="E20" s="182" t="str">
        <f ca="1">IF(ISERROR($V20),"",OFFSET('Smelter Look-up'!$D$4,$V20-4,0)&amp;"")</f>
        <v>BRAZIL</v>
      </c>
      <c r="F20" s="182" t="str">
        <f ca="1">IF(ISERROR($V20),"",OFFSET('Smelter Look-up'!$E$4,$V20-4,0))</f>
        <v>CID001175</v>
      </c>
      <c r="G20" s="182" t="str">
        <f ca="1">IF(C20=$X$4,IF(ISERROR($V20),"Enter smelter details","RMI"),IF(ISERROR($V20),"",OFFSET('Smelter Look-up'!$F$4,$V20-4,0)))</f>
        <v>RMI</v>
      </c>
      <c r="H20" s="183" t="s">
        <v>15807</v>
      </c>
      <c r="I20" s="184" t="str">
        <f ca="1">IF(ISERROR($V20),"",OFFSET('Smelter Look-up'!$H$4,$V20-4,0))</f>
        <v>Presidente Figueiredo</v>
      </c>
      <c r="J20" s="184" t="str">
        <f ca="1">IF(ISERROR($V20),"",OFFSET('Smelter Look-up'!$I$4,$V20-4,0))</f>
        <v>Amazonas</v>
      </c>
      <c r="K20" s="224" t="s">
        <v>15807</v>
      </c>
      <c r="L20" s="224" t="s">
        <v>15807</v>
      </c>
      <c r="M20" s="224" t="s">
        <v>15807</v>
      </c>
      <c r="N20" s="224" t="s">
        <v>15807</v>
      </c>
      <c r="O20" s="224" t="s">
        <v>15810</v>
      </c>
      <c r="P20" s="185" t="s">
        <v>489</v>
      </c>
      <c r="Q20" s="225" t="s">
        <v>15807</v>
      </c>
      <c r="R20" s="182" t="str">
        <f ca="1">IF(ISERROR($V20),"",OFFSET('Smelter Look-up'!$C$4,$V20-4,0)&amp;"")</f>
        <v>Mineracao Taboca S.A.</v>
      </c>
      <c r="S20" s="181" t="str">
        <f t="shared" ca="1" si="3"/>
        <v>BR</v>
      </c>
      <c r="T20" s="181" t="str">
        <f ca="1">IF(B20="","",IF(ISERROR(MATCH($J20,SorP!$B$1:$B$6279,0)),"",INDIRECT("'SorP'!$A$"&amp;MATCH($S20&amp;$J20,SorP!C:C,0))))</f>
        <v>BR-AM</v>
      </c>
      <c r="U20" s="201"/>
      <c r="V20" s="226">
        <f ca="1">IF(C20="",NA(),IF(OR(C20="Smelter not listed",C20="Smelter not yet identified"),MATCH($B20&amp;$D20,'Smelter Look-up'!$J:$J,0),MATCH($B20&amp;$C20,'Smelter Look-up'!$J:$J,0)))</f>
        <v>351</v>
      </c>
      <c r="X20" s="227">
        <f t="shared" ca="1" si="4"/>
        <v>0</v>
      </c>
      <c r="AB20" s="228" t="str">
        <f t="shared" ca="1" si="5"/>
        <v>TantalumMineracao Taboca S.A.</v>
      </c>
    </row>
    <row r="21" spans="1:28" s="227" customFormat="1" ht="25.5">
      <c r="A21" s="181" t="s">
        <v>754</v>
      </c>
      <c r="B21" s="182" t="str">
        <f ca="1">IF(LEN(A21)=0,"",INDEX('Smelter Look-up'!$A:$A,MATCH($A21,'Smelter Look-up'!$E:$E,0)))</f>
        <v>Tantalum</v>
      </c>
      <c r="C21" s="186" t="str">
        <f ca="1">IF(LEN(A21)=0,"",INDEX('Smelter Look-up'!$C:$C,MATCH($A21,'Smelter Look-up'!$E:$E,0)))</f>
        <v>Mitsui Mining and Smelting Co., Ltd.</v>
      </c>
      <c r="D21" s="230"/>
      <c r="E21" s="182" t="str">
        <f ca="1">IF(ISERROR($V21),"",OFFSET('Smelter Look-up'!$D$4,$V21-4,0)&amp;"")</f>
        <v>JAPAN</v>
      </c>
      <c r="F21" s="182" t="str">
        <f ca="1">IF(ISERROR($V21),"",OFFSET('Smelter Look-up'!$E$4,$V21-4,0))</f>
        <v>CID001192</v>
      </c>
      <c r="G21" s="182" t="str">
        <f ca="1">IF(C21=$X$4,IF(ISERROR($V21),"Enter smelter details","RMI"),IF(ISERROR($V21),"",OFFSET('Smelter Look-up'!$F$4,$V21-4,0)))</f>
        <v>RMI</v>
      </c>
      <c r="H21" s="183" t="s">
        <v>15807</v>
      </c>
      <c r="I21" s="184" t="str">
        <f ca="1">IF(ISERROR($V21),"",OFFSET('Smelter Look-up'!$H$4,$V21-4,0))</f>
        <v>Omuta</v>
      </c>
      <c r="J21" s="184" t="str">
        <f ca="1">IF(ISERROR($V21),"",OFFSET('Smelter Look-up'!$I$4,$V21-4,0))</f>
        <v>Fukuoka</v>
      </c>
      <c r="K21" s="224" t="s">
        <v>15807</v>
      </c>
      <c r="L21" s="224" t="s">
        <v>15807</v>
      </c>
      <c r="M21" s="224" t="s">
        <v>15807</v>
      </c>
      <c r="N21" s="224" t="s">
        <v>15807</v>
      </c>
      <c r="O21" s="224" t="s">
        <v>15809</v>
      </c>
      <c r="P21" s="185" t="s">
        <v>489</v>
      </c>
      <c r="Q21" s="225" t="s">
        <v>15807</v>
      </c>
      <c r="R21" s="182" t="str">
        <f ca="1">IF(ISERROR($V21),"",OFFSET('Smelter Look-up'!$C$4,$V21-4,0)&amp;"")</f>
        <v>Mitsui Mining and Smelting Co., Ltd.</v>
      </c>
      <c r="S21" s="181" t="str">
        <f t="shared" ca="1" si="3"/>
        <v>JP</v>
      </c>
      <c r="T21" s="181" t="str">
        <f ca="1">IF(B21="","",IF(ISERROR(MATCH($J21,SorP!$B$1:$B$6279,0)),"",INDIRECT("'SorP'!$A$"&amp;MATCH($S21&amp;$J21,SorP!C:C,0))))</f>
        <v>JP-40</v>
      </c>
      <c r="U21" s="201"/>
      <c r="V21" s="226">
        <f ca="1">IF(C21="",NA(),IF(OR(C21="Smelter not listed",C21="Smelter not yet identified"),MATCH($B21&amp;$D21,'Smelter Look-up'!$J:$J,0),MATCH($B21&amp;$C21,'Smelter Look-up'!$J:$J,0)))</f>
        <v>355</v>
      </c>
      <c r="X21" s="227">
        <f t="shared" ca="1" si="4"/>
        <v>0</v>
      </c>
      <c r="AB21" s="228" t="str">
        <f t="shared" ca="1" si="5"/>
        <v>TantalumMitsui Mining and Smelting Co., Ltd.</v>
      </c>
    </row>
    <row r="22" spans="1:28" s="227" customFormat="1" ht="25.5">
      <c r="A22" s="181" t="s">
        <v>756</v>
      </c>
      <c r="B22" s="182" t="str">
        <f ca="1">IF(LEN(A22)=0,"",INDEX('Smelter Look-up'!$A:$A,MATCH($A22,'Smelter Look-up'!$E:$E,0)))</f>
        <v>Tantalum</v>
      </c>
      <c r="C22" s="186" t="str">
        <f ca="1">IF(LEN(A22)=0,"",INDEX('Smelter Look-up'!$C:$C,MATCH($A22,'Smelter Look-up'!$E:$E,0)))</f>
        <v>Ningxia Orient Tantalum Industry Co., Ltd.</v>
      </c>
      <c r="D22" s="230"/>
      <c r="E22" s="182" t="str">
        <f ca="1">IF(ISERROR($V22),"",OFFSET('Smelter Look-up'!$D$4,$V22-4,0)&amp;"")</f>
        <v>CHINA</v>
      </c>
      <c r="F22" s="182" t="str">
        <f ca="1">IF(ISERROR($V22),"",OFFSET('Smelter Look-up'!$E$4,$V22-4,0))</f>
        <v>CID001277</v>
      </c>
      <c r="G22" s="182" t="str">
        <f ca="1">IF(C22=$X$4,IF(ISERROR($V22),"Enter smelter details","RMI"),IF(ISERROR($V22),"",OFFSET('Smelter Look-up'!$F$4,$V22-4,0)))</f>
        <v>RMI</v>
      </c>
      <c r="H22" s="183" t="s">
        <v>15807</v>
      </c>
      <c r="I22" s="184" t="str">
        <f ca="1">IF(ISERROR($V22),"",OFFSET('Smelter Look-up'!$H$4,$V22-4,0))</f>
        <v>Shizuishan City</v>
      </c>
      <c r="J22" s="184" t="str">
        <f ca="1">IF(ISERROR($V22),"",OFFSET('Smelter Look-up'!$I$4,$V22-4,0))</f>
        <v>Ningxia Huizi Zizhiqu</v>
      </c>
      <c r="K22" s="224" t="s">
        <v>15807</v>
      </c>
      <c r="L22" s="224" t="s">
        <v>15807</v>
      </c>
      <c r="M22" s="224" t="s">
        <v>15807</v>
      </c>
      <c r="N22" s="224" t="s">
        <v>15807</v>
      </c>
      <c r="O22" s="224" t="s">
        <v>15809</v>
      </c>
      <c r="P22" s="185" t="s">
        <v>489</v>
      </c>
      <c r="Q22" s="225" t="s">
        <v>15807</v>
      </c>
      <c r="R22" s="182" t="str">
        <f ca="1">IF(ISERROR($V22),"",OFFSET('Smelter Look-up'!$C$4,$V22-4,0)&amp;"")</f>
        <v>Ningxia Orient Tantalum Industry Co., Ltd.</v>
      </c>
      <c r="S22" s="181" t="str">
        <f t="shared" ca="1" si="3"/>
        <v>CN</v>
      </c>
      <c r="T22" s="181" t="str">
        <f ca="1">IF(B22="","",IF(ISERROR(MATCH($J22,SorP!$B$1:$B$6279,0)),"",INDIRECT("'SorP'!$A$"&amp;MATCH($S22&amp;$J22,SorP!C:C,0))))</f>
        <v>CN-NX</v>
      </c>
      <c r="U22" s="201"/>
      <c r="V22" s="226">
        <f ca="1">IF(C22="",NA(),IF(OR(C22="Smelter not listed",C22="Smelter not yet identified"),MATCH($B22&amp;$D22,'Smelter Look-up'!$J:$J,0),MATCH($B22&amp;$C22,'Smelter Look-up'!$J:$J,0)))</f>
        <v>358</v>
      </c>
      <c r="X22" s="227">
        <f t="shared" ca="1" si="4"/>
        <v>0</v>
      </c>
      <c r="AB22" s="228" t="str">
        <f t="shared" ca="1" si="5"/>
        <v>TantalumNingxia Orient Tantalum Industry Co., Ltd.</v>
      </c>
    </row>
    <row r="23" spans="1:28" s="227" customFormat="1" ht="25.5">
      <c r="A23" s="181" t="s">
        <v>755</v>
      </c>
      <c r="B23" s="182" t="str">
        <f ca="1">IF(LEN(A23)=0,"",INDEX('Smelter Look-up'!$A:$A,MATCH($A23,'Smelter Look-up'!$E:$E,0)))</f>
        <v>Tantalum</v>
      </c>
      <c r="C23" s="186" t="str">
        <f ca="1">IF(LEN(A23)=0,"",INDEX('Smelter Look-up'!$C:$C,MATCH($A23,'Smelter Look-up'!$E:$E,0)))</f>
        <v>NPM Silmet AS</v>
      </c>
      <c r="D23" s="230"/>
      <c r="E23" s="182" t="str">
        <f ca="1">IF(ISERROR($V23),"",OFFSET('Smelter Look-up'!$D$4,$V23-4,0)&amp;"")</f>
        <v>ESTONIA</v>
      </c>
      <c r="F23" s="182" t="str">
        <f ca="1">IF(ISERROR($V23),"",OFFSET('Smelter Look-up'!$E$4,$V23-4,0))</f>
        <v>CID001200</v>
      </c>
      <c r="G23" s="182" t="str">
        <f ca="1">IF(C23=$X$4,IF(ISERROR($V23),"Enter smelter details","RMI"),IF(ISERROR($V23),"",OFFSET('Smelter Look-up'!$F$4,$V23-4,0)))</f>
        <v>RMI</v>
      </c>
      <c r="H23" s="183" t="s">
        <v>15807</v>
      </c>
      <c r="I23" s="184" t="str">
        <f ca="1">IF(ISERROR($V23),"",OFFSET('Smelter Look-up'!$H$4,$V23-4,0))</f>
        <v>Sillamäe</v>
      </c>
      <c r="J23" s="184" t="str">
        <f ca="1">IF(ISERROR($V23),"",OFFSET('Smelter Look-up'!$I$4,$V23-4,0))</f>
        <v>Ida-Virumaa</v>
      </c>
      <c r="K23" s="224" t="s">
        <v>15807</v>
      </c>
      <c r="L23" s="224" t="s">
        <v>15807</v>
      </c>
      <c r="M23" s="224" t="s">
        <v>15807</v>
      </c>
      <c r="N23" s="224" t="s">
        <v>15807</v>
      </c>
      <c r="O23" s="224" t="s">
        <v>15810</v>
      </c>
      <c r="P23" s="185" t="s">
        <v>489</v>
      </c>
      <c r="Q23" s="225" t="s">
        <v>15807</v>
      </c>
      <c r="R23" s="182" t="str">
        <f ca="1">IF(ISERROR($V23),"",OFFSET('Smelter Look-up'!$C$4,$V23-4,0)&amp;"")</f>
        <v>NPM Silmet AS</v>
      </c>
      <c r="S23" s="181" t="str">
        <f t="shared" ca="1" si="3"/>
        <v>EE</v>
      </c>
      <c r="T23" s="181" t="str">
        <f ca="1">IF(B23="","",IF(ISERROR(MATCH($J23,SorP!$B$1:$B$6279,0)),"",INDIRECT("'SorP'!$A$"&amp;MATCH($S23&amp;$J23,SorP!C:C,0))))</f>
        <v>EE-45</v>
      </c>
      <c r="U23" s="201"/>
      <c r="V23" s="226">
        <f ca="1">IF(C23="",NA(),IF(OR(C23="Smelter not listed",C23="Smelter not yet identified"),MATCH($B23&amp;$D23,'Smelter Look-up'!$J:$J,0),MATCH($B23&amp;$C23,'Smelter Look-up'!$J:$J,0)))</f>
        <v>359</v>
      </c>
      <c r="X23" s="227">
        <f t="shared" ca="1" si="4"/>
        <v>0</v>
      </c>
      <c r="AB23" s="228" t="str">
        <f t="shared" ca="1" si="5"/>
        <v>TantalumNPM Silmet AS</v>
      </c>
    </row>
    <row r="24" spans="1:28" s="227" customFormat="1" ht="25.5">
      <c r="A24" s="181" t="s">
        <v>757</v>
      </c>
      <c r="B24" s="182" t="str">
        <f ca="1">IF(LEN(A24)=0,"",INDEX('Smelter Look-up'!$A:$A,MATCH($A24,'Smelter Look-up'!$E:$E,0)))</f>
        <v>Tantalum</v>
      </c>
      <c r="C24" s="186" t="str">
        <f ca="1">IF(LEN(A24)=0,"",INDEX('Smelter Look-up'!$C:$C,MATCH($A24,'Smelter Look-up'!$E:$E,0)))</f>
        <v>QuantumClean</v>
      </c>
      <c r="D24" s="230"/>
      <c r="E24" s="182" t="str">
        <f ca="1">IF(ISERROR($V24),"",OFFSET('Smelter Look-up'!$D$4,$V24-4,0)&amp;"")</f>
        <v>UNITED STATES OF AMERICA</v>
      </c>
      <c r="F24" s="182" t="str">
        <f ca="1">IF(ISERROR($V24),"",OFFSET('Smelter Look-up'!$E$4,$V24-4,0))</f>
        <v>CID001508</v>
      </c>
      <c r="G24" s="182" t="str">
        <f ca="1">IF(C24=$X$4,IF(ISERROR($V24),"Enter smelter details","RMI"),IF(ISERROR($V24),"",OFFSET('Smelter Look-up'!$F$4,$V24-4,0)))</f>
        <v>RMI</v>
      </c>
      <c r="H24" s="183" t="s">
        <v>15807</v>
      </c>
      <c r="I24" s="184" t="str">
        <f ca="1">IF(ISERROR($V24),"",OFFSET('Smelter Look-up'!$H$4,$V24-4,0))</f>
        <v>Carrollton</v>
      </c>
      <c r="J24" s="184" t="str">
        <f ca="1">IF(ISERROR($V24),"",OFFSET('Smelter Look-up'!$I$4,$V24-4,0))</f>
        <v>Texas</v>
      </c>
      <c r="K24" s="224" t="s">
        <v>15807</v>
      </c>
      <c r="L24" s="224" t="s">
        <v>15807</v>
      </c>
      <c r="M24" s="224" t="s">
        <v>15807</v>
      </c>
      <c r="N24" s="224" t="s">
        <v>15807</v>
      </c>
      <c r="O24" s="224" t="s">
        <v>15811</v>
      </c>
      <c r="P24" s="185" t="s">
        <v>488</v>
      </c>
      <c r="Q24" s="225" t="s">
        <v>15807</v>
      </c>
      <c r="R24" s="182" t="str">
        <f ca="1">IF(ISERROR($V24),"",OFFSET('Smelter Look-up'!$C$4,$V24-4,0)&amp;"")</f>
        <v>QuantumClean</v>
      </c>
      <c r="S24" s="181" t="str">
        <f t="shared" ca="1" si="3"/>
        <v>US</v>
      </c>
      <c r="T24" s="181" t="str">
        <f ca="1">IF(B24="","",IF(ISERROR(MATCH($J24,SorP!$B$1:$B$6279,0)),"",INDIRECT("'SorP'!$A$"&amp;MATCH($S24&amp;$J24,SorP!C:C,0))))</f>
        <v>US-TX</v>
      </c>
      <c r="U24" s="201"/>
      <c r="V24" s="226">
        <f ca="1">IF(C24="",NA(),IF(OR(C24="Smelter not listed",C24="Smelter not yet identified"),MATCH($B24&amp;$D24,'Smelter Look-up'!$J:$J,0),MATCH($B24&amp;$C24,'Smelter Look-up'!$J:$J,0)))</f>
        <v>361</v>
      </c>
      <c r="X24" s="227">
        <f t="shared" ca="1" si="4"/>
        <v>0</v>
      </c>
      <c r="AB24" s="228" t="str">
        <f t="shared" ca="1" si="5"/>
        <v>TantalumQuantumClean</v>
      </c>
    </row>
    <row r="25" spans="1:28" s="227" customFormat="1" ht="25.5">
      <c r="A25" s="181" t="s">
        <v>1757</v>
      </c>
      <c r="B25" s="182" t="str">
        <f ca="1">IF(LEN(A25)=0,"",INDEX('Smelter Look-up'!$A:$A,MATCH($A25,'Smelter Look-up'!$E:$E,0)))</f>
        <v>Tantalum</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t="s">
        <v>15807</v>
      </c>
      <c r="I25" s="184" t="str">
        <f ca="1">IF(ISERROR($V25),"",OFFSET('Smelter Look-up'!$H$4,$V25-4,0))</f>
        <v>São João del Rei</v>
      </c>
      <c r="J25" s="184" t="str">
        <f ca="1">IF(ISERROR($V25),"",OFFSET('Smelter Look-up'!$I$4,$V25-4,0))</f>
        <v>Minas gerais</v>
      </c>
      <c r="K25" s="224" t="s">
        <v>15807</v>
      </c>
      <c r="L25" s="224" t="s">
        <v>15807</v>
      </c>
      <c r="M25" s="224" t="s">
        <v>15807</v>
      </c>
      <c r="N25" s="224" t="s">
        <v>15807</v>
      </c>
      <c r="O25" s="224" t="s">
        <v>15810</v>
      </c>
      <c r="P25" s="185" t="s">
        <v>489</v>
      </c>
      <c r="Q25" s="225" t="s">
        <v>15807</v>
      </c>
      <c r="R25" s="182" t="str">
        <f ca="1">IF(ISERROR($V25),"",OFFSET('Smelter Look-up'!$C$4,$V25-4,0)&amp;"")</f>
        <v>Resind Industria e Comercio Ltda.</v>
      </c>
      <c r="S25" s="181" t="str">
        <f t="shared" ca="1" si="3"/>
        <v>BR</v>
      </c>
      <c r="T25" s="181" t="str">
        <f ca="1">IF(B25="","",IF(ISERROR(MATCH($J25,SorP!$B$1:$B$6279,0)),"",INDIRECT("'SorP'!$A$"&amp;MATCH($S25&amp;$J25,SorP!C:C,0))))</f>
        <v>BR-MG</v>
      </c>
      <c r="U25" s="201"/>
      <c r="V25" s="226">
        <f ca="1">IF(C25="",NA(),IF(OR(C25="Smelter not listed",C25="Smelter not yet identified"),MATCH($B25&amp;$D25,'Smelter Look-up'!$J:$J,0),MATCH($B25&amp;$C25,'Smelter Look-up'!$J:$J,0)))</f>
        <v>363</v>
      </c>
      <c r="X25" s="227">
        <f t="shared" ca="1" si="4"/>
        <v>0</v>
      </c>
      <c r="AB25" s="228" t="str">
        <f t="shared" ca="1" si="5"/>
        <v>TantalumResind Industria e Comercio Ltda.</v>
      </c>
    </row>
    <row r="26" spans="1:28" s="227" customFormat="1" ht="25.5">
      <c r="A26" s="181" t="s">
        <v>15086</v>
      </c>
      <c r="B26" s="182" t="str">
        <f ca="1">IF(LEN(A26)=0,"",INDEX('Smelter Look-up'!$A:$A,MATCH($A26,'Smelter Look-up'!$E:$E,0)))</f>
        <v>Tantalum</v>
      </c>
      <c r="C26" s="186" t="str">
        <f ca="1">IF(LEN(A26)=0,"",INDEX('Smelter Look-up'!$C:$C,MATCH($A26,'Smelter Look-up'!$E:$E,0)))</f>
        <v>RFH Yancheng Jinye New Material Technology Co., Ltd.</v>
      </c>
      <c r="D26" s="230"/>
      <c r="E26" s="182" t="str">
        <f ca="1">IF(ISERROR($V26),"",OFFSET('Smelter Look-up'!$D$4,$V26-4,0)&amp;"")</f>
        <v>CHINA</v>
      </c>
      <c r="F26" s="182" t="str">
        <f ca="1">IF(ISERROR($V26),"",OFFSET('Smelter Look-up'!$E$4,$V26-4,0))</f>
        <v>CID003583</v>
      </c>
      <c r="G26" s="182" t="str">
        <f ca="1">IF(C26=$X$4,IF(ISERROR($V26),"Enter smelter details","RMI"),IF(ISERROR($V26),"",OFFSET('Smelter Look-up'!$F$4,$V26-4,0)))</f>
        <v>RMI</v>
      </c>
      <c r="H26" s="183" t="s">
        <v>15807</v>
      </c>
      <c r="I26" s="184" t="str">
        <f ca="1">IF(ISERROR($V26),"",OFFSET('Smelter Look-up'!$H$4,$V26-4,0))</f>
        <v>Yecheng City</v>
      </c>
      <c r="J26" s="184" t="str">
        <f ca="1">IF(ISERROR($V26),"",OFFSET('Smelter Look-up'!$I$4,$V26-4,0))</f>
        <v>Jiangsu Sheng</v>
      </c>
      <c r="K26" s="224" t="s">
        <v>15807</v>
      </c>
      <c r="L26" s="224" t="s">
        <v>15807</v>
      </c>
      <c r="M26" s="224" t="s">
        <v>15807</v>
      </c>
      <c r="N26" s="224" t="s">
        <v>15807</v>
      </c>
      <c r="O26" s="224" t="s">
        <v>15810</v>
      </c>
      <c r="P26" s="185" t="s">
        <v>489</v>
      </c>
      <c r="Q26" s="225" t="s">
        <v>15807</v>
      </c>
      <c r="R26" s="182" t="str">
        <f ca="1">IF(ISERROR($V26),"",OFFSET('Smelter Look-up'!$C$4,$V26-4,0)&amp;"")</f>
        <v>RFH Yancheng Jinye New Material Technology Co., Ltd.</v>
      </c>
      <c r="S26" s="181" t="str">
        <f t="shared" ca="1" si="3"/>
        <v>CN</v>
      </c>
      <c r="T26" s="181" t="str">
        <f ca="1">IF(B26="","",IF(ISERROR(MATCH($J26,SorP!$B$1:$B$6279,0)),"",INDIRECT("'SorP'!$A$"&amp;MATCH($S26&amp;$J26,SorP!C:C,0))))</f>
        <v>CN-JS</v>
      </c>
      <c r="U26" s="201"/>
      <c r="V26" s="226">
        <f ca="1">IF(C26="",NA(),IF(OR(C26="Smelter not listed",C26="Smelter not yet identified"),MATCH($B26&amp;$D26,'Smelter Look-up'!$J:$J,0),MATCH($B26&amp;$C26,'Smelter Look-up'!$J:$J,0)))</f>
        <v>367</v>
      </c>
      <c r="X26" s="227">
        <f t="shared" ca="1" si="4"/>
        <v>0</v>
      </c>
      <c r="AB26" s="228" t="str">
        <f t="shared" ca="1" si="5"/>
        <v>TantalumRFH Yancheng Jinye New Material Technology Co., Ltd.</v>
      </c>
    </row>
    <row r="27" spans="1:28" s="227" customFormat="1" ht="20.25">
      <c r="A27" s="181" t="s">
        <v>760</v>
      </c>
      <c r="B27" s="182" t="str">
        <f ca="1">IF(LEN(A27)=0,"",INDEX('Smelter Look-up'!$A:$A,MATCH($A27,'Smelter Look-up'!$E:$E,0)))</f>
        <v>Tantalum</v>
      </c>
      <c r="C27" s="186" t="str">
        <f ca="1">IF(LEN(A27)=0,"",INDEX('Smelter Look-up'!$C:$C,MATCH($A27,'Smelter Look-up'!$E:$E,0)))</f>
        <v>Taki Chemical Co., Ltd.</v>
      </c>
      <c r="D27" s="230"/>
      <c r="E27" s="182" t="str">
        <f ca="1">IF(ISERROR($V27),"",OFFSET('Smelter Look-up'!$D$4,$V27-4,0)&amp;"")</f>
        <v>JAPAN</v>
      </c>
      <c r="F27" s="182" t="str">
        <f ca="1">IF(ISERROR($V27),"",OFFSET('Smelter Look-up'!$E$4,$V27-4,0))</f>
        <v>CID001869</v>
      </c>
      <c r="G27" s="182" t="str">
        <f ca="1">IF(C27=$X$4,IF(ISERROR($V27),"Enter smelter details","RMI"),IF(ISERROR($V27),"",OFFSET('Smelter Look-up'!$F$4,$V27-4,0)))</f>
        <v>RMI</v>
      </c>
      <c r="H27" s="183" t="s">
        <v>15807</v>
      </c>
      <c r="I27" s="184" t="str">
        <f ca="1">IF(ISERROR($V27),"",OFFSET('Smelter Look-up'!$H$4,$V27-4,0))</f>
        <v>Harima</v>
      </c>
      <c r="J27" s="184" t="str">
        <f ca="1">IF(ISERROR($V27),"",OFFSET('Smelter Look-up'!$I$4,$V27-4,0))</f>
        <v>Hyogo</v>
      </c>
      <c r="K27" s="224" t="s">
        <v>15807</v>
      </c>
      <c r="L27" s="224" t="s">
        <v>15807</v>
      </c>
      <c r="M27" s="224" t="s">
        <v>15807</v>
      </c>
      <c r="N27" s="224" t="s">
        <v>15807</v>
      </c>
      <c r="O27" s="224" t="s">
        <v>15811</v>
      </c>
      <c r="P27" s="185" t="s">
        <v>488</v>
      </c>
      <c r="Q27" s="225" t="s">
        <v>15807</v>
      </c>
      <c r="R27" s="182" t="str">
        <f ca="1">IF(ISERROR($V27),"",OFFSET('Smelter Look-up'!$C$4,$V27-4,0)&amp;"")</f>
        <v>Taki Chemical Co., Ltd.</v>
      </c>
      <c r="S27" s="181" t="str">
        <f t="shared" ca="1" si="3"/>
        <v>JP</v>
      </c>
      <c r="T27" s="181" t="str">
        <f ca="1">IF(B27="","",IF(ISERROR(MATCH($J27,SorP!$B$1:$B$6279,0)),"",INDIRECT("'SorP'!$A$"&amp;MATCH($S27&amp;$J27,SorP!C:C,0))))</f>
        <v>JP-28</v>
      </c>
      <c r="U27" s="201"/>
      <c r="V27" s="226">
        <f ca="1">IF(C27="",NA(),IF(OR(C27="Smelter not listed",C27="Smelter not yet identified"),MATCH($B27&amp;$D27,'Smelter Look-up'!$J:$J,0),MATCH($B27&amp;$C27,'Smelter Look-up'!$J:$J,0)))</f>
        <v>371</v>
      </c>
      <c r="X27" s="227">
        <f t="shared" ca="1" si="4"/>
        <v>0</v>
      </c>
      <c r="AB27" s="228" t="str">
        <f t="shared" ca="1" si="5"/>
        <v>TantalumTaki Chemical Co., Ltd.</v>
      </c>
    </row>
    <row r="28" spans="1:28" s="227" customFormat="1" ht="25.5">
      <c r="A28" s="181" t="s">
        <v>1411</v>
      </c>
      <c r="B28" s="182" t="str">
        <f ca="1">IF(LEN(A28)=0,"",INDEX('Smelter Look-up'!$A:$A,MATCH($A28,'Smelter Look-up'!$E:$E,0)))</f>
        <v>Tantalum</v>
      </c>
      <c r="C28" s="186" t="str">
        <f ca="1">IF(LEN(A28)=0,"",INDEX('Smelter Look-up'!$C:$C,MATCH($A28,'Smelter Look-up'!$E:$E,0)))</f>
        <v>TANIOBIS Co., Ltd.</v>
      </c>
      <c r="D28" s="230"/>
      <c r="E28" s="182" t="str">
        <f ca="1">IF(ISERROR($V28),"",OFFSET('Smelter Look-up'!$D$4,$V28-4,0)&amp;"")</f>
        <v>THAILAND</v>
      </c>
      <c r="F28" s="182" t="str">
        <f ca="1">IF(ISERROR($V28),"",OFFSET('Smelter Look-up'!$E$4,$V28-4,0))</f>
        <v>CID002544</v>
      </c>
      <c r="G28" s="182" t="str">
        <f ca="1">IF(C28=$X$4,IF(ISERROR($V28),"Enter smelter details","RMI"),IF(ISERROR($V28),"",OFFSET('Smelter Look-up'!$F$4,$V28-4,0)))</f>
        <v>RMI</v>
      </c>
      <c r="H28" s="183" t="s">
        <v>15807</v>
      </c>
      <c r="I28" s="184" t="str">
        <f ca="1">IF(ISERROR($V28),"",OFFSET('Smelter Look-up'!$H$4,$V28-4,0))</f>
        <v>Map Ta Phut</v>
      </c>
      <c r="J28" s="184" t="str">
        <f ca="1">IF(ISERROR($V28),"",OFFSET('Smelter Look-up'!$I$4,$V28-4,0))</f>
        <v>Rayong</v>
      </c>
      <c r="K28" s="224" t="s">
        <v>15807</v>
      </c>
      <c r="L28" s="224" t="s">
        <v>15807</v>
      </c>
      <c r="M28" s="224" t="s">
        <v>15807</v>
      </c>
      <c r="N28" s="224" t="s">
        <v>15807</v>
      </c>
      <c r="O28" s="224" t="s">
        <v>15809</v>
      </c>
      <c r="P28" s="185" t="s">
        <v>489</v>
      </c>
      <c r="Q28" s="225" t="s">
        <v>15807</v>
      </c>
      <c r="R28" s="182" t="str">
        <f ca="1">IF(ISERROR($V28),"",OFFSET('Smelter Look-up'!$C$4,$V28-4,0)&amp;"")</f>
        <v>TANIOBIS Co., Ltd.</v>
      </c>
      <c r="S28" s="181" t="str">
        <f t="shared" ca="1" si="3"/>
        <v>TH</v>
      </c>
      <c r="T28" s="181" t="str">
        <f ca="1">IF(B28="","",IF(ISERROR(MATCH($J28,SorP!$B$1:$B$6279,0)),"",INDIRECT("'SorP'!$A$"&amp;MATCH($S28&amp;$J28,SorP!C:C,0))))</f>
        <v>TH-21</v>
      </c>
      <c r="U28" s="201"/>
      <c r="V28" s="226">
        <f ca="1">IF(C28="",NA(),IF(OR(C28="Smelter not listed",C28="Smelter not yet identified"),MATCH($B28&amp;$D28,'Smelter Look-up'!$J:$J,0),MATCH($B28&amp;$C28,'Smelter Look-up'!$J:$J,0)))</f>
        <v>373</v>
      </c>
      <c r="X28" s="227">
        <f t="shared" ca="1" si="4"/>
        <v>0</v>
      </c>
      <c r="AB28" s="228" t="str">
        <f t="shared" ca="1" si="5"/>
        <v>TantalumTANIOBIS Co., Ltd.</v>
      </c>
    </row>
    <row r="29" spans="1:28" s="227" customFormat="1" ht="25.5">
      <c r="A29" s="181" t="s">
        <v>1412</v>
      </c>
      <c r="B29" s="182" t="str">
        <f ca="1">IF(LEN(A29)=0,"",INDEX('Smelter Look-up'!$A:$A,MATCH($A29,'Smelter Look-up'!$E:$E,0)))</f>
        <v>Tantalum</v>
      </c>
      <c r="C29" s="186" t="str">
        <f ca="1">IF(LEN(A29)=0,"",INDEX('Smelter Look-up'!$C:$C,MATCH($A29,'Smelter Look-up'!$E:$E,0)))</f>
        <v>TANIOBIS GmbH</v>
      </c>
      <c r="D29" s="230"/>
      <c r="E29" s="182" t="str">
        <f ca="1">IF(ISERROR($V29),"",OFFSET('Smelter Look-up'!$D$4,$V29-4,0)&amp;"")</f>
        <v>GERMANY</v>
      </c>
      <c r="F29" s="182" t="str">
        <f ca="1">IF(ISERROR($V29),"",OFFSET('Smelter Look-up'!$E$4,$V29-4,0))</f>
        <v>CID002545</v>
      </c>
      <c r="G29" s="182" t="str">
        <f ca="1">IF(C29=$X$4,IF(ISERROR($V29),"Enter smelter details","RMI"),IF(ISERROR($V29),"",OFFSET('Smelter Look-up'!$F$4,$V29-4,0)))</f>
        <v>RMI</v>
      </c>
      <c r="H29" s="183" t="s">
        <v>15807</v>
      </c>
      <c r="I29" s="184" t="str">
        <f ca="1">IF(ISERROR($V29),"",OFFSET('Smelter Look-up'!$H$4,$V29-4,0))</f>
        <v>Goslar</v>
      </c>
      <c r="J29" s="184" t="str">
        <f ca="1">IF(ISERROR($V29),"",OFFSET('Smelter Look-up'!$I$4,$V29-4,0))</f>
        <v>Niedersachsen</v>
      </c>
      <c r="K29" s="224" t="s">
        <v>15807</v>
      </c>
      <c r="L29" s="224" t="s">
        <v>15807</v>
      </c>
      <c r="M29" s="224" t="s">
        <v>15807</v>
      </c>
      <c r="N29" s="224" t="s">
        <v>15807</v>
      </c>
      <c r="O29" s="224" t="s">
        <v>15809</v>
      </c>
      <c r="P29" s="185" t="s">
        <v>489</v>
      </c>
      <c r="Q29" s="225" t="s">
        <v>15807</v>
      </c>
      <c r="R29" s="182" t="str">
        <f ca="1">IF(ISERROR($V29),"",OFFSET('Smelter Look-up'!$C$4,$V29-4,0)&amp;"")</f>
        <v>TANIOBIS GmbH</v>
      </c>
      <c r="S29" s="181" t="str">
        <f t="shared" ca="1" si="3"/>
        <v>DE</v>
      </c>
      <c r="T29" s="181" t="str">
        <f ca="1">IF(B29="","",IF(ISERROR(MATCH($J29,SorP!$B$1:$B$6279,0)),"",INDIRECT("'SorP'!$A$"&amp;MATCH($S29&amp;$J29,SorP!C:C,0))))</f>
        <v>DE-NI</v>
      </c>
      <c r="U29" s="201"/>
      <c r="V29" s="226">
        <f ca="1">IF(C29="",NA(),IF(OR(C29="Smelter not listed",C29="Smelter not yet identified"),MATCH($B29&amp;$D29,'Smelter Look-up'!$J:$J,0),MATCH($B29&amp;$C29,'Smelter Look-up'!$J:$J,0)))</f>
        <v>374</v>
      </c>
      <c r="X29" s="227">
        <f t="shared" ca="1" si="4"/>
        <v>0</v>
      </c>
      <c r="AB29" s="228" t="str">
        <f t="shared" ca="1" si="5"/>
        <v>TantalumTANIOBIS GmbH</v>
      </c>
    </row>
    <row r="30" spans="1:28" s="227" customFormat="1" ht="25.5">
      <c r="A30" s="181" t="s">
        <v>1416</v>
      </c>
      <c r="B30" s="182" t="str">
        <f ca="1">IF(LEN(A30)=0,"",INDEX('Smelter Look-up'!$A:$A,MATCH($A30,'Smelter Look-up'!$E:$E,0)))</f>
        <v>Tantalum</v>
      </c>
      <c r="C30" s="186" t="str">
        <f ca="1">IF(LEN(A30)=0,"",INDEX('Smelter Look-up'!$C:$C,MATCH($A30,'Smelter Look-up'!$E:$E,0)))</f>
        <v>TANIOBIS Japan Co., Ltd.</v>
      </c>
      <c r="D30" s="230"/>
      <c r="E30" s="182" t="str">
        <f ca="1">IF(ISERROR($V30),"",OFFSET('Smelter Look-up'!$D$4,$V30-4,0)&amp;"")</f>
        <v>JAPAN</v>
      </c>
      <c r="F30" s="182" t="str">
        <f ca="1">IF(ISERROR($V30),"",OFFSET('Smelter Look-up'!$E$4,$V30-4,0))</f>
        <v>CID002549</v>
      </c>
      <c r="G30" s="182" t="str">
        <f ca="1">IF(C30=$X$4,IF(ISERROR($V30),"Enter smelter details","RMI"),IF(ISERROR($V30),"",OFFSET('Smelter Look-up'!$F$4,$V30-4,0)))</f>
        <v>RMI</v>
      </c>
      <c r="H30" s="183" t="s">
        <v>15807</v>
      </c>
      <c r="I30" s="184" t="str">
        <f ca="1">IF(ISERROR($V30),"",OFFSET('Smelter Look-up'!$H$4,$V30-4,0))</f>
        <v>Mito</v>
      </c>
      <c r="J30" s="184" t="str">
        <f ca="1">IF(ISERROR($V30),"",OFFSET('Smelter Look-up'!$I$4,$V30-4,0))</f>
        <v>Ibaraki</v>
      </c>
      <c r="K30" s="224" t="s">
        <v>15807</v>
      </c>
      <c r="L30" s="224" t="s">
        <v>15807</v>
      </c>
      <c r="M30" s="224" t="s">
        <v>15807</v>
      </c>
      <c r="N30" s="224" t="s">
        <v>15807</v>
      </c>
      <c r="O30" s="224" t="s">
        <v>15809</v>
      </c>
      <c r="P30" s="185" t="s">
        <v>489</v>
      </c>
      <c r="Q30" s="225" t="s">
        <v>15807</v>
      </c>
      <c r="R30" s="182" t="str">
        <f ca="1">IF(ISERROR($V30),"",OFFSET('Smelter Look-up'!$C$4,$V30-4,0)&amp;"")</f>
        <v>TANIOBIS Japan Co., Ltd.</v>
      </c>
      <c r="S30" s="181" t="str">
        <f t="shared" ca="1" si="3"/>
        <v>JP</v>
      </c>
      <c r="T30" s="181" t="str">
        <f ca="1">IF(B30="","",IF(ISERROR(MATCH($J30,SorP!$B$1:$B$6279,0)),"",INDIRECT("'SorP'!$A$"&amp;MATCH($S30&amp;$J30,SorP!C:C,0))))</f>
        <v>JP-08</v>
      </c>
      <c r="U30" s="201"/>
      <c r="V30" s="226">
        <f ca="1">IF(C30="",NA(),IF(OR(C30="Smelter not listed",C30="Smelter not yet identified"),MATCH($B30&amp;$D30,'Smelter Look-up'!$J:$J,0),MATCH($B30&amp;$C30,'Smelter Look-up'!$J:$J,0)))</f>
        <v>375</v>
      </c>
      <c r="X30" s="227">
        <f t="shared" ca="1" si="4"/>
        <v>0</v>
      </c>
      <c r="AB30" s="228" t="str">
        <f t="shared" ca="1" si="5"/>
        <v>TantalumTANIOBIS Japan Co., Ltd.</v>
      </c>
    </row>
    <row r="31" spans="1:28" s="227" customFormat="1" ht="25.5">
      <c r="A31" s="181" t="s">
        <v>1417</v>
      </c>
      <c r="B31" s="182" t="str">
        <f ca="1">IF(LEN(A31)=0,"",INDEX('Smelter Look-up'!$A:$A,MATCH($A31,'Smelter Look-up'!$E:$E,0)))</f>
        <v>Tantalum</v>
      </c>
      <c r="C31" s="186" t="str">
        <f ca="1">IF(LEN(A31)=0,"",INDEX('Smelter Look-up'!$C:$C,MATCH($A31,'Smelter Look-up'!$E:$E,0)))</f>
        <v>TANIOBIS Smelting GmbH &amp; Co. KG</v>
      </c>
      <c r="D31" s="230"/>
      <c r="E31" s="182" t="str">
        <f ca="1">IF(ISERROR($V31),"",OFFSET('Smelter Look-up'!$D$4,$V31-4,0)&amp;"")</f>
        <v>GERMANY</v>
      </c>
      <c r="F31" s="182" t="str">
        <f ca="1">IF(ISERROR($V31),"",OFFSET('Smelter Look-up'!$E$4,$V31-4,0))</f>
        <v>CID002550</v>
      </c>
      <c r="G31" s="182" t="str">
        <f ca="1">IF(C31=$X$4,IF(ISERROR($V31),"Enter smelter details","RMI"),IF(ISERROR($V31),"",OFFSET('Smelter Look-up'!$F$4,$V31-4,0)))</f>
        <v>RMI</v>
      </c>
      <c r="H31" s="183" t="s">
        <v>15807</v>
      </c>
      <c r="I31" s="184" t="str">
        <f ca="1">IF(ISERROR($V31),"",OFFSET('Smelter Look-up'!$H$4,$V31-4,0))</f>
        <v>Laufenburg</v>
      </c>
      <c r="J31" s="184" t="str">
        <f ca="1">IF(ISERROR($V31),"",OFFSET('Smelter Look-up'!$I$4,$V31-4,0))</f>
        <v>Baden-Württemberg</v>
      </c>
      <c r="K31" s="224" t="s">
        <v>15807</v>
      </c>
      <c r="L31" s="224" t="s">
        <v>15807</v>
      </c>
      <c r="M31" s="224" t="s">
        <v>15807</v>
      </c>
      <c r="N31" s="224" t="s">
        <v>15807</v>
      </c>
      <c r="O31" s="224" t="s">
        <v>15809</v>
      </c>
      <c r="P31" s="185" t="s">
        <v>489</v>
      </c>
      <c r="Q31" s="225" t="s">
        <v>15807</v>
      </c>
      <c r="R31" s="182" t="str">
        <f ca="1">IF(ISERROR($V31),"",OFFSET('Smelter Look-up'!$C$4,$V31-4,0)&amp;"")</f>
        <v>TANIOBIS Smelting GmbH &amp; Co. KG</v>
      </c>
      <c r="S31" s="181" t="str">
        <f t="shared" ca="1" si="3"/>
        <v>DE</v>
      </c>
      <c r="T31" s="181" t="str">
        <f ca="1">IF(B31="","",IF(ISERROR(MATCH($J31,SorP!$B$1:$B$6279,0)),"",INDIRECT("'SorP'!$A$"&amp;MATCH($S31&amp;$J31,SorP!C:C,0))))</f>
        <v>DE-BW</v>
      </c>
      <c r="U31" s="201"/>
      <c r="V31" s="226">
        <f ca="1">IF(C31="",NA(),IF(OR(C31="Smelter not listed",C31="Smelter not yet identified"),MATCH($B31&amp;$D31,'Smelter Look-up'!$J:$J,0),MATCH($B31&amp;$C31,'Smelter Look-up'!$J:$J,0)))</f>
        <v>376</v>
      </c>
      <c r="X31" s="227">
        <f t="shared" ca="1" si="4"/>
        <v>0</v>
      </c>
      <c r="AB31" s="228" t="str">
        <f t="shared" ca="1" si="5"/>
        <v>TantalumTANIOBIS Smelting GmbH &amp; Co. KG</v>
      </c>
    </row>
    <row r="32" spans="1:28" s="227" customFormat="1" ht="25.5">
      <c r="A32" s="181" t="s">
        <v>761</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t="s">
        <v>15807</v>
      </c>
      <c r="I32" s="184" t="str">
        <f ca="1">IF(ISERROR($V32),"",OFFSET('Smelter Look-up'!$H$4,$V32-4,0))</f>
        <v>Croydon</v>
      </c>
      <c r="J32" s="184" t="str">
        <f ca="1">IF(ISERROR($V32),"",OFFSET('Smelter Look-up'!$I$4,$V32-4,0))</f>
        <v>Pennsylvania</v>
      </c>
      <c r="K32" s="224" t="s">
        <v>15807</v>
      </c>
      <c r="L32" s="224" t="s">
        <v>15807</v>
      </c>
      <c r="M32" s="224" t="s">
        <v>15807</v>
      </c>
      <c r="N32" s="224" t="s">
        <v>15807</v>
      </c>
      <c r="O32" s="224" t="s">
        <v>15809</v>
      </c>
      <c r="P32" s="185" t="s">
        <v>489</v>
      </c>
      <c r="Q32" s="225" t="s">
        <v>15807</v>
      </c>
      <c r="R32" s="182" t="str">
        <f ca="1">IF(ISERROR($V32),"",OFFSET('Smelter Look-up'!$C$4,$V32-4,0)&amp;"")</f>
        <v>Telex Metals</v>
      </c>
      <c r="S32" s="181" t="str">
        <f t="shared" ca="1" si="3"/>
        <v>US</v>
      </c>
      <c r="T32" s="181" t="str">
        <f ca="1">IF(B32="","",IF(ISERROR(MATCH($J32,SorP!$B$1:$B$6279,0)),"",INDIRECT("'SorP'!$A$"&amp;MATCH($S32&amp;$J32,SorP!C:C,0))))</f>
        <v>US-PA</v>
      </c>
      <c r="U32" s="201"/>
      <c r="V32" s="226">
        <f ca="1">IF(C32="",NA(),IF(OR(C32="Smelter not listed",C32="Smelter not yet identified"),MATCH($B32&amp;$D32,'Smelter Look-up'!$J:$J,0),MATCH($B32&amp;$C32,'Smelter Look-up'!$J:$J,0)))</f>
        <v>377</v>
      </c>
      <c r="X32" s="227">
        <f t="shared" ca="1" si="4"/>
        <v>0</v>
      </c>
      <c r="AB32" s="228" t="str">
        <f t="shared" ca="1" si="5"/>
        <v>TantalumTelex Metals</v>
      </c>
    </row>
    <row r="33" spans="1:28" s="227" customFormat="1" ht="25.5">
      <c r="A33" s="181" t="s">
        <v>762</v>
      </c>
      <c r="B33" s="182" t="str">
        <f ca="1">IF(LEN(A33)=0,"",INDEX('Smelter Look-up'!$A:$A,MATCH($A33,'Smelter Look-up'!$E:$E,0)))</f>
        <v>Tantalum</v>
      </c>
      <c r="C33" s="186" t="str">
        <f ca="1">IF(LEN(A33)=0,"",INDEX('Smelter Look-up'!$C:$C,MATCH($A33,'Smelter Look-up'!$E:$E,0)))</f>
        <v>Ulba Metallurgical Plant JSC</v>
      </c>
      <c r="D33" s="230"/>
      <c r="E33" s="182" t="str">
        <f ca="1">IF(ISERROR($V33),"",OFFSET('Smelter Look-up'!$D$4,$V33-4,0)&amp;"")</f>
        <v>KAZAKHSTAN</v>
      </c>
      <c r="F33" s="182" t="str">
        <f ca="1">IF(ISERROR($V33),"",OFFSET('Smelter Look-up'!$E$4,$V33-4,0))</f>
        <v>CID001969</v>
      </c>
      <c r="G33" s="182" t="str">
        <f ca="1">IF(C33=$X$4,IF(ISERROR($V33),"Enter smelter details","RMI"),IF(ISERROR($V33),"",OFFSET('Smelter Look-up'!$F$4,$V33-4,0)))</f>
        <v>RMI</v>
      </c>
      <c r="H33" s="183" t="s">
        <v>15807</v>
      </c>
      <c r="I33" s="184" t="str">
        <f ca="1">IF(ISERROR($V33),"",OFFSET('Smelter Look-up'!$H$4,$V33-4,0))</f>
        <v>Ust-Kamenogorsk</v>
      </c>
      <c r="J33" s="184" t="str">
        <f ca="1">IF(ISERROR($V33),"",OFFSET('Smelter Look-up'!$I$4,$V33-4,0))</f>
        <v>Qaraghandy oblysy</v>
      </c>
      <c r="K33" s="224" t="s">
        <v>15807</v>
      </c>
      <c r="L33" s="224" t="s">
        <v>15807</v>
      </c>
      <c r="M33" s="224" t="s">
        <v>15807</v>
      </c>
      <c r="N33" s="224" t="s">
        <v>15807</v>
      </c>
      <c r="O33" s="224" t="s">
        <v>15809</v>
      </c>
      <c r="P33" s="185" t="s">
        <v>489</v>
      </c>
      <c r="Q33" s="225" t="s">
        <v>15807</v>
      </c>
      <c r="R33" s="182" t="str">
        <f ca="1">IF(ISERROR($V33),"",OFFSET('Smelter Look-up'!$C$4,$V33-4,0)&amp;"")</f>
        <v>Ulba Metallurgical Plant JSC</v>
      </c>
      <c r="S33" s="181" t="str">
        <f t="shared" ca="1" si="3"/>
        <v>KZ</v>
      </c>
      <c r="T33" s="181" t="str">
        <f ca="1">IF(B33="","",IF(ISERROR(MATCH($J33,SorP!$B$1:$B$6279,0)),"",INDIRECT("'SorP'!$A$"&amp;MATCH($S33&amp;$J33,SorP!C:C,0))))</f>
        <v>KZ-KAR</v>
      </c>
      <c r="U33" s="201"/>
      <c r="V33" s="226">
        <f ca="1">IF(C33="",NA(),IF(OR(C33="Smelter not listed",C33="Smelter not yet identified"),MATCH($B33&amp;$D33,'Smelter Look-up'!$J:$J,0),MATCH($B33&amp;$C33,'Smelter Look-up'!$J:$J,0)))</f>
        <v>379</v>
      </c>
      <c r="X33" s="227">
        <f t="shared" ca="1" si="4"/>
        <v>0</v>
      </c>
      <c r="AB33" s="228" t="str">
        <f t="shared" ca="1" si="5"/>
        <v>TantalumUlba Metallurgical Plant JSC</v>
      </c>
    </row>
    <row r="34" spans="1:28" s="227" customFormat="1" ht="25.5">
      <c r="A34" s="181" t="s">
        <v>748</v>
      </c>
      <c r="B34" s="182" t="str">
        <f ca="1">IF(LEN(A34)=0,"",INDEX('Smelter Look-up'!$A:$A,MATCH($A34,'Smelter Look-up'!$E:$E,0)))</f>
        <v>Tantalum</v>
      </c>
      <c r="C34" s="186" t="str">
        <f ca="1">IF(LEN(A34)=0,"",INDEX('Smelter Look-up'!$C:$C,MATCH($A34,'Smelter Look-up'!$E:$E,0)))</f>
        <v>XIMEI RESOURCES (GUANGDONG) LIMITED</v>
      </c>
      <c r="D34" s="230"/>
      <c r="E34" s="182" t="str">
        <f ca="1">IF(ISERROR($V34),"",OFFSET('Smelter Look-up'!$D$4,$V34-4,0)&amp;"")</f>
        <v>CHINA</v>
      </c>
      <c r="F34" s="182" t="str">
        <f ca="1">IF(ISERROR($V34),"",OFFSET('Smelter Look-up'!$E$4,$V34-4,0))</f>
        <v>CID000616</v>
      </c>
      <c r="G34" s="182" t="str">
        <f ca="1">IF(C34=$X$4,IF(ISERROR($V34),"Enter smelter details","RMI"),IF(ISERROR($V34),"",OFFSET('Smelter Look-up'!$F$4,$V34-4,0)))</f>
        <v>RMI</v>
      </c>
      <c r="H34" s="183" t="s">
        <v>15807</v>
      </c>
      <c r="I34" s="184" t="str">
        <f ca="1">IF(ISERROR($V34),"",OFFSET('Smelter Look-up'!$H$4,$V34-4,0))</f>
        <v>Yingde</v>
      </c>
      <c r="J34" s="184" t="str">
        <f ca="1">IF(ISERROR($V34),"",OFFSET('Smelter Look-up'!$I$4,$V34-4,0))</f>
        <v>Guangdong Sheng</v>
      </c>
      <c r="K34" s="224" t="s">
        <v>15807</v>
      </c>
      <c r="L34" s="224" t="s">
        <v>15807</v>
      </c>
      <c r="M34" s="224" t="s">
        <v>15807</v>
      </c>
      <c r="N34" s="224" t="s">
        <v>15807</v>
      </c>
      <c r="O34" s="224" t="s">
        <v>15809</v>
      </c>
      <c r="P34" s="185" t="s">
        <v>489</v>
      </c>
      <c r="Q34" s="225" t="s">
        <v>15807</v>
      </c>
      <c r="R34" s="182" t="str">
        <f ca="1">IF(ISERROR($V34),"",OFFSET('Smelter Look-up'!$C$4,$V34-4,0)&amp;"")</f>
        <v>XIMEI RESOURCES (GUANGDONG) LIMITED</v>
      </c>
      <c r="S34" s="181" t="str">
        <f t="shared" ca="1" si="3"/>
        <v>CN</v>
      </c>
      <c r="T34" s="181" t="str">
        <f ca="1">IF(B34="","",IF(ISERROR(MATCH($J34,SorP!$B$1:$B$6279,0)),"",INDIRECT("'SorP'!$A$"&amp;MATCH($S34&amp;$J34,SorP!C:C,0))))</f>
        <v>CN-GD</v>
      </c>
      <c r="U34" s="201"/>
      <c r="V34" s="226">
        <f ca="1">IF(C34="",NA(),IF(OR(C34="Smelter not listed",C34="Smelter not yet identified"),MATCH($B34&amp;$D34,'Smelter Look-up'!$J:$J,0),MATCH($B34&amp;$C34,'Smelter Look-up'!$J:$J,0)))</f>
        <v>380</v>
      </c>
      <c r="X34" s="227">
        <f t="shared" ca="1" si="4"/>
        <v>0</v>
      </c>
      <c r="AB34" s="228" t="str">
        <f t="shared" ca="1" si="5"/>
        <v>TantalumXIMEI RESOURCES (GUANGDONG) LIMITED</v>
      </c>
    </row>
    <row r="35" spans="1:28" s="227" customFormat="1" ht="25.5">
      <c r="A35" s="181" t="s">
        <v>758</v>
      </c>
      <c r="B35" s="182" t="str">
        <f ca="1">IF(LEN(A35)=0,"",INDEX('Smelter Look-up'!$A:$A,MATCH($A35,'Smelter Look-up'!$E:$E,0)))</f>
        <v>Tantalum</v>
      </c>
      <c r="C35" s="186" t="str">
        <f ca="1">IF(LEN(A35)=0,"",INDEX('Smelter Look-up'!$C:$C,MATCH($A35,'Smelter Look-up'!$E:$E,0)))</f>
        <v>Yanling Jincheng Tantalum &amp; Niobium Co., Ltd.</v>
      </c>
      <c r="D35" s="230"/>
      <c r="E35" s="182" t="str">
        <f ca="1">IF(ISERROR($V35),"",OFFSET('Smelter Look-up'!$D$4,$V35-4,0)&amp;"")</f>
        <v>CHINA</v>
      </c>
      <c r="F35" s="182" t="str">
        <f ca="1">IF(ISERROR($V35),"",OFFSET('Smelter Look-up'!$E$4,$V35-4,0))</f>
        <v>CID001522</v>
      </c>
      <c r="G35" s="182" t="str">
        <f ca="1">IF(C35=$X$4,IF(ISERROR($V35),"Enter smelter details","RMI"),IF(ISERROR($V35),"",OFFSET('Smelter Look-up'!$F$4,$V35-4,0)))</f>
        <v>RMI</v>
      </c>
      <c r="H35" s="183" t="s">
        <v>15807</v>
      </c>
      <c r="I35" s="184" t="str">
        <f ca="1">IF(ISERROR($V35),"",OFFSET('Smelter Look-up'!$H$4,$V35-4,0))</f>
        <v>Zhuzhou</v>
      </c>
      <c r="J35" s="184" t="str">
        <f ca="1">IF(ISERROR($V35),"",OFFSET('Smelter Look-up'!$I$4,$V35-4,0))</f>
        <v>Hunan Sheng</v>
      </c>
      <c r="K35" s="224" t="s">
        <v>15807</v>
      </c>
      <c r="L35" s="224" t="s">
        <v>15807</v>
      </c>
      <c r="M35" s="224" t="s">
        <v>15807</v>
      </c>
      <c r="N35" s="224" t="s">
        <v>15807</v>
      </c>
      <c r="O35" s="224" t="s">
        <v>15809</v>
      </c>
      <c r="P35" s="185" t="s">
        <v>489</v>
      </c>
      <c r="Q35" s="225" t="s">
        <v>15807</v>
      </c>
      <c r="R35" s="182" t="str">
        <f ca="1">IF(ISERROR($V35),"",OFFSET('Smelter Look-up'!$C$4,$V35-4,0)&amp;"")</f>
        <v>Yanling Jincheng Tantalum &amp; Niobium Co.,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383</v>
      </c>
      <c r="X35" s="227">
        <f t="shared" ca="1" si="4"/>
        <v>0</v>
      </c>
      <c r="AB35" s="228" t="str">
        <f t="shared" ca="1" si="5"/>
        <v>TantalumYanling Jincheng Tantalum &amp; Niobium Co., Ltd.</v>
      </c>
    </row>
    <row r="36" spans="1:28" s="227" customFormat="1" ht="25.5">
      <c r="A36" s="181" t="s">
        <v>763</v>
      </c>
      <c r="B36" s="182" t="str">
        <f ca="1">IF(LEN(A36)=0,"",INDEX('Smelter Look-up'!$A:$A,MATCH($A36,'Smelter Look-up'!$E:$E,0)))</f>
        <v>Tin</v>
      </c>
      <c r="C36" s="186" t="str">
        <f ca="1">IF(LEN(A36)=0,"",INDEX('Smelter Look-up'!$C:$C,MATCH($A36,'Smelter Look-up'!$E:$E,0)))</f>
        <v>Alpha</v>
      </c>
      <c r="D36" s="230"/>
      <c r="E36" s="182" t="str">
        <f ca="1">IF(ISERROR($V36),"",OFFSET('Smelter Look-up'!$D$4,$V36-4,0)&amp;"")</f>
        <v>UNITED STATES OF AMERICA</v>
      </c>
      <c r="F36" s="182" t="str">
        <f ca="1">IF(ISERROR($V36),"",OFFSET('Smelter Look-up'!$E$4,$V36-4,0))</f>
        <v>CID000292</v>
      </c>
      <c r="G36" s="182" t="str">
        <f ca="1">IF(C36=$X$4,IF(ISERROR($V36),"Enter smelter details","RMI"),IF(ISERROR($V36),"",OFFSET('Smelter Look-up'!$F$4,$V36-4,0)))</f>
        <v>RMI</v>
      </c>
      <c r="H36" s="183" t="s">
        <v>15807</v>
      </c>
      <c r="I36" s="184" t="str">
        <f ca="1">IF(ISERROR($V36),"",OFFSET('Smelter Look-up'!$H$4,$V36-4,0))</f>
        <v>Altoona</v>
      </c>
      <c r="J36" s="184" t="str">
        <f ca="1">IF(ISERROR($V36),"",OFFSET('Smelter Look-up'!$I$4,$V36-4,0))</f>
        <v>Pennsylvania</v>
      </c>
      <c r="K36" s="224" t="s">
        <v>15807</v>
      </c>
      <c r="L36" s="224" t="s">
        <v>15807</v>
      </c>
      <c r="M36" s="224" t="s">
        <v>15807</v>
      </c>
      <c r="N36" s="224" t="s">
        <v>15807</v>
      </c>
      <c r="O36" s="224" t="s">
        <v>15809</v>
      </c>
      <c r="P36" s="185" t="s">
        <v>489</v>
      </c>
      <c r="Q36" s="225" t="s">
        <v>15807</v>
      </c>
      <c r="R36" s="182" t="str">
        <f ca="1">IF(ISERROR($V36),"",OFFSET('Smelter Look-up'!$C$4,$V36-4,0)&amp;"")</f>
        <v>Alpha</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389</v>
      </c>
      <c r="X36" s="227">
        <f t="shared" ca="1" si="4"/>
        <v>0</v>
      </c>
      <c r="AB36" s="228" t="str">
        <f t="shared" ca="1" si="5"/>
        <v>TinAlpha</v>
      </c>
    </row>
    <row r="37" spans="1:28" s="227" customFormat="1" ht="25.5">
      <c r="A37" s="181" t="s">
        <v>1815</v>
      </c>
      <c r="B37" s="182" t="str">
        <f ca="1">IF(LEN(A37)=0,"",INDEX('Smelter Look-up'!$A:$A,MATCH($A37,'Smelter Look-up'!$E:$E,0)))</f>
        <v>Tin</v>
      </c>
      <c r="C37" s="186" t="str">
        <f ca="1">IF(LEN(A37)=0,"",INDEX('Smelter Look-up'!$C:$C,MATCH($A37,'Smelter Look-up'!$E:$E,0)))</f>
        <v>Aurubis Beerse</v>
      </c>
      <c r="D37" s="230"/>
      <c r="E37" s="182" t="str">
        <f ca="1">IF(ISERROR($V37),"",OFFSET('Smelter Look-up'!$D$4,$V37-4,0)&amp;"")</f>
        <v>BELGIUM</v>
      </c>
      <c r="F37" s="182" t="str">
        <f ca="1">IF(ISERROR($V37),"",OFFSET('Smelter Look-up'!$E$4,$V37-4,0))</f>
        <v>CID002773</v>
      </c>
      <c r="G37" s="182" t="str">
        <f ca="1">IF(C37=$X$4,IF(ISERROR($V37),"Enter smelter details","RMI"),IF(ISERROR($V37),"",OFFSET('Smelter Look-up'!$F$4,$V37-4,0)))</f>
        <v>RMI</v>
      </c>
      <c r="H37" s="183" t="s">
        <v>15807</v>
      </c>
      <c r="I37" s="184" t="str">
        <f ca="1">IF(ISERROR($V37),"",OFFSET('Smelter Look-up'!$H$4,$V37-4,0))</f>
        <v>Beerse</v>
      </c>
      <c r="J37" s="184" t="str">
        <f ca="1">IF(ISERROR($V37),"",OFFSET('Smelter Look-up'!$I$4,$V37-4,0))</f>
        <v>Antwerpen</v>
      </c>
      <c r="K37" s="224" t="s">
        <v>15807</v>
      </c>
      <c r="L37" s="224" t="s">
        <v>15807</v>
      </c>
      <c r="M37" s="224" t="s">
        <v>15807</v>
      </c>
      <c r="N37" s="224" t="s">
        <v>15807</v>
      </c>
      <c r="O37" s="224" t="s">
        <v>15809</v>
      </c>
      <c r="P37" s="185" t="s">
        <v>489</v>
      </c>
      <c r="Q37" s="225" t="s">
        <v>15807</v>
      </c>
      <c r="R37" s="182" t="str">
        <f ca="1">IF(ISERROR($V37),"",OFFSET('Smelter Look-up'!$C$4,$V37-4,0)&amp;"")</f>
        <v>Aurubis Beerse</v>
      </c>
      <c r="S37" s="181" t="str">
        <f t="shared" ca="1" si="3"/>
        <v>BE</v>
      </c>
      <c r="T37" s="181" t="str">
        <f ca="1">IF(B37="","",IF(ISERROR(MATCH($J37,SorP!$B$1:$B$6279,0)),"",INDIRECT("'SorP'!$A$"&amp;MATCH($S37&amp;$J37,SorP!C:C,0))))</f>
        <v>BE-VAN</v>
      </c>
      <c r="U37" s="201"/>
      <c r="V37" s="226">
        <f ca="1">IF(C37="",NA(),IF(OR(C37="Smelter not listed",C37="Smelter not yet identified"),MATCH($B37&amp;$D37,'Smelter Look-up'!$J:$J,0),MATCH($B37&amp;$C37,'Smelter Look-up'!$J:$J,0)))</f>
        <v>394</v>
      </c>
      <c r="X37" s="227">
        <f t="shared" ca="1" si="4"/>
        <v>0</v>
      </c>
      <c r="AB37" s="228" t="str">
        <f t="shared" ca="1" si="5"/>
        <v>TinAurubis Beerse</v>
      </c>
    </row>
    <row r="38" spans="1:28" s="227" customFormat="1" ht="25.5">
      <c r="A38" s="181" t="s">
        <v>1817</v>
      </c>
      <c r="B38" s="182" t="str">
        <f ca="1">IF(LEN(A38)=0,"",INDEX('Smelter Look-up'!$A:$A,MATCH($A38,'Smelter Look-up'!$E:$E,0)))</f>
        <v>Tin</v>
      </c>
      <c r="C38" s="186" t="str">
        <f ca="1">IF(LEN(A38)=0,"",INDEX('Smelter Look-up'!$C:$C,MATCH($A38,'Smelter Look-up'!$E:$E,0)))</f>
        <v>Aurubis Berango</v>
      </c>
      <c r="D38" s="230"/>
      <c r="E38" s="182" t="str">
        <f ca="1">IF(ISERROR($V38),"",OFFSET('Smelter Look-up'!$D$4,$V38-4,0)&amp;"")</f>
        <v>SPAIN</v>
      </c>
      <c r="F38" s="182" t="str">
        <f ca="1">IF(ISERROR($V38),"",OFFSET('Smelter Look-up'!$E$4,$V38-4,0))</f>
        <v>CID002774</v>
      </c>
      <c r="G38" s="182" t="str">
        <f ca="1">IF(C38=$X$4,IF(ISERROR($V38),"Enter smelter details","RMI"),IF(ISERROR($V38),"",OFFSET('Smelter Look-up'!$F$4,$V38-4,0)))</f>
        <v>RMI</v>
      </c>
      <c r="H38" s="183" t="s">
        <v>15807</v>
      </c>
      <c r="I38" s="184" t="str">
        <f ca="1">IF(ISERROR($V38),"",OFFSET('Smelter Look-up'!$H$4,$V38-4,0))</f>
        <v>Berango</v>
      </c>
      <c r="J38" s="184" t="str">
        <f ca="1">IF(ISERROR($V38),"",OFFSET('Smelter Look-up'!$I$4,$V38-4,0))</f>
        <v>Bizkaia</v>
      </c>
      <c r="K38" s="224" t="s">
        <v>15807</v>
      </c>
      <c r="L38" s="224" t="s">
        <v>15807</v>
      </c>
      <c r="M38" s="224" t="s">
        <v>15807</v>
      </c>
      <c r="N38" s="224" t="s">
        <v>15807</v>
      </c>
      <c r="O38" s="224" t="s">
        <v>15810</v>
      </c>
      <c r="P38" s="185" t="s">
        <v>489</v>
      </c>
      <c r="Q38" s="225" t="s">
        <v>15807</v>
      </c>
      <c r="R38" s="182" t="str">
        <f ca="1">IF(ISERROR($V38),"",OFFSET('Smelter Look-up'!$C$4,$V38-4,0)&amp;"")</f>
        <v>Aurubis Berango</v>
      </c>
      <c r="S38" s="181" t="str">
        <f t="shared" ref="S38:S68" ca="1" si="6">IF(B38="","",IF(ISERROR(MATCH($E38,CL,0)),"Unknown",INDIRECT("'C'!$A$"&amp;MATCH($E38,CL,0)+1)))</f>
        <v>ES</v>
      </c>
      <c r="T38" s="181" t="str">
        <f ca="1">IF(B38="","",IF(ISERROR(MATCH($J38,SorP!$B$1:$B$6279,0)),"",INDIRECT("'SorP'!$A$"&amp;MATCH($S38&amp;$J38,SorP!C:C,0))))</f>
        <v>ES-BI</v>
      </c>
      <c r="U38" s="201"/>
      <c r="V38" s="226">
        <f ca="1">IF(C38="",NA(),IF(OR(C38="Smelter not listed",C38="Smelter not yet identified"),MATCH($B38&amp;$D38,'Smelter Look-up'!$J:$J,0),MATCH($B38&amp;$C38,'Smelter Look-up'!$J:$J,0)))</f>
        <v>395</v>
      </c>
      <c r="X38" s="227">
        <f t="shared" ref="X38:X68" ca="1" si="7">IF(AND(C38="Smelter not listed",OR(LEN(D38)=0,LEN(E38)=0)),1,0)</f>
        <v>0</v>
      </c>
      <c r="AB38" s="228" t="str">
        <f t="shared" ref="AB38:AB68" ca="1" si="8">B38&amp;C38</f>
        <v>TinAurubis Berango</v>
      </c>
    </row>
    <row r="39" spans="1:28" s="227" customFormat="1" ht="25.5">
      <c r="A39" s="181" t="s">
        <v>2278</v>
      </c>
      <c r="B39" s="182" t="str">
        <f ca="1">IF(LEN(A39)=0,"",INDEX('Smelter Look-up'!$A:$A,MATCH($A39,'Smelter Look-up'!$E:$E,0)))</f>
        <v>Tin</v>
      </c>
      <c r="C39" s="186" t="str">
        <f ca="1">IF(LEN(A39)=0,"",INDEX('Smelter Look-up'!$C:$C,MATCH($A39,'Smelter Look-up'!$E:$E,0)))</f>
        <v>Chenzhou Yunxiang Mining and Metallurgy Co., Ltd.</v>
      </c>
      <c r="D39" s="230"/>
      <c r="E39" s="182" t="str">
        <f ca="1">IF(ISERROR($V39),"",OFFSET('Smelter Look-up'!$D$4,$V39-4,0)&amp;"")</f>
        <v>CHINA</v>
      </c>
      <c r="F39" s="182" t="str">
        <f ca="1">IF(ISERROR($V39),"",OFFSET('Smelter Look-up'!$E$4,$V39-4,0))</f>
        <v>CID000228</v>
      </c>
      <c r="G39" s="182" t="str">
        <f ca="1">IF(C39=$X$4,IF(ISERROR($V39),"Enter smelter details","RMI"),IF(ISERROR($V39),"",OFFSET('Smelter Look-up'!$F$4,$V39-4,0)))</f>
        <v>RMI</v>
      </c>
      <c r="H39" s="183" t="s">
        <v>15807</v>
      </c>
      <c r="I39" s="184" t="str">
        <f ca="1">IF(ISERROR($V39),"",OFFSET('Smelter Look-up'!$H$4,$V39-4,0))</f>
        <v>Chenzhou</v>
      </c>
      <c r="J39" s="184" t="str">
        <f ca="1">IF(ISERROR($V39),"",OFFSET('Smelter Look-up'!$I$4,$V39-4,0))</f>
        <v>Hunan Sheng</v>
      </c>
      <c r="K39" s="224" t="s">
        <v>15807</v>
      </c>
      <c r="L39" s="224" t="s">
        <v>15807</v>
      </c>
      <c r="M39" s="224" t="s">
        <v>15807</v>
      </c>
      <c r="N39" s="224" t="s">
        <v>15807</v>
      </c>
      <c r="O39" s="224" t="s">
        <v>15810</v>
      </c>
      <c r="P39" s="185" t="s">
        <v>489</v>
      </c>
      <c r="Q39" s="225" t="s">
        <v>15807</v>
      </c>
      <c r="R39" s="182" t="str">
        <f ca="1">IF(ISERROR($V39),"",OFFSET('Smelter Look-up'!$C$4,$V39-4,0)&amp;"")</f>
        <v>Chenzhou Yunxiang Mining and Metallurgy Co., Ltd.</v>
      </c>
      <c r="S39" s="181" t="str">
        <f t="shared" ca="1" si="6"/>
        <v>CN</v>
      </c>
      <c r="T39" s="181" t="str">
        <f ca="1">IF(B39="","",IF(ISERROR(MATCH($J39,SorP!$B$1:$B$6279,0)),"",INDIRECT("'SorP'!$A$"&amp;MATCH($S39&amp;$J39,SorP!C:C,0))))</f>
        <v>CN-HN</v>
      </c>
      <c r="U39" s="201"/>
      <c r="V39" s="226">
        <f ca="1">IF(C39="",NA(),IF(OR(C39="Smelter not listed",C39="Smelter not yet identified"),MATCH($B39&amp;$D39,'Smelter Look-up'!$J:$J,0),MATCH($B39&amp;$C39,'Smelter Look-up'!$J:$J,0)))</f>
        <v>400</v>
      </c>
      <c r="X39" s="227">
        <f t="shared" ca="1" si="7"/>
        <v>0</v>
      </c>
      <c r="AB39" s="228" t="str">
        <f t="shared" ca="1" si="8"/>
        <v>TinChenzhou Yunxiang Mining and Metallurgy Co., Ltd.</v>
      </c>
    </row>
    <row r="40" spans="1:28" s="227" customFormat="1" ht="25.5">
      <c r="A40" s="181" t="s">
        <v>12930</v>
      </c>
      <c r="B40" s="182" t="str">
        <f ca="1">IF(LEN(A40)=0,"",INDEX('Smelter Look-up'!$A:$A,MATCH($A40,'Smelter Look-up'!$E:$E,0)))</f>
        <v>Tin</v>
      </c>
      <c r="C40" s="186" t="str">
        <f ca="1">IF(LEN(A40)=0,"",INDEX('Smelter Look-up'!$C:$C,MATCH($A40,'Smelter Look-up'!$E:$E,0)))</f>
        <v>Chifeng Dajingzi Tin Industry Co., Ltd.</v>
      </c>
      <c r="D40" s="230"/>
      <c r="E40" s="182" t="str">
        <f ca="1">IF(ISERROR($V40),"",OFFSET('Smelter Look-up'!$D$4,$V40-4,0)&amp;"")</f>
        <v>CHINA</v>
      </c>
      <c r="F40" s="182" t="str">
        <f ca="1">IF(ISERROR($V40),"",OFFSET('Smelter Look-up'!$E$4,$V40-4,0))</f>
        <v>CID003190</v>
      </c>
      <c r="G40" s="182" t="str">
        <f ca="1">IF(C40=$X$4,IF(ISERROR($V40),"Enter smelter details","RMI"),IF(ISERROR($V40),"",OFFSET('Smelter Look-up'!$F$4,$V40-4,0)))</f>
        <v>RMI</v>
      </c>
      <c r="H40" s="183" t="s">
        <v>15807</v>
      </c>
      <c r="I40" s="184" t="str">
        <f ca="1">IF(ISERROR($V40),"",OFFSET('Smelter Look-up'!$H$4,$V40-4,0))</f>
        <v>Chifeng</v>
      </c>
      <c r="J40" s="184" t="str">
        <f ca="1">IF(ISERROR($V40),"",OFFSET('Smelter Look-up'!$I$4,$V40-4,0))</f>
        <v>Nei Mongol Zizhiqu</v>
      </c>
      <c r="K40" s="224" t="s">
        <v>15807</v>
      </c>
      <c r="L40" s="224" t="s">
        <v>15807</v>
      </c>
      <c r="M40" s="224" t="s">
        <v>15807</v>
      </c>
      <c r="N40" s="224" t="s">
        <v>15807</v>
      </c>
      <c r="O40" s="224" t="s">
        <v>15810</v>
      </c>
      <c r="P40" s="185" t="s">
        <v>489</v>
      </c>
      <c r="Q40" s="225" t="s">
        <v>15807</v>
      </c>
      <c r="R40" s="182" t="str">
        <f ca="1">IF(ISERROR($V40),"",OFFSET('Smelter Look-up'!$C$4,$V40-4,0)&amp;"")</f>
        <v>Chifeng Dajingzi Tin Industry Co., Ltd.</v>
      </c>
      <c r="S40" s="181" t="str">
        <f t="shared" ca="1" si="6"/>
        <v>CN</v>
      </c>
      <c r="T40" s="181" t="str">
        <f ca="1">IF(B40="","",IF(ISERROR(MATCH($J40,SorP!$B$1:$B$6279,0)),"",INDIRECT("'SorP'!$A$"&amp;MATCH($S40&amp;$J40,SorP!C:C,0))))</f>
        <v>CN-NM</v>
      </c>
      <c r="U40" s="201"/>
      <c r="V40" s="226">
        <f ca="1">IF(C40="",NA(),IF(OR(C40="Smelter not listed",C40="Smelter not yet identified"),MATCH($B40&amp;$D40,'Smelter Look-up'!$J:$J,0),MATCH($B40&amp;$C40,'Smelter Look-up'!$J:$J,0)))</f>
        <v>401</v>
      </c>
      <c r="X40" s="227">
        <f t="shared" ca="1" si="7"/>
        <v>0</v>
      </c>
      <c r="AB40" s="228" t="str">
        <f t="shared" ca="1" si="8"/>
        <v>TinChifeng Dajingzi Tin Industry Co., Ltd.</v>
      </c>
    </row>
    <row r="41" spans="1:28" s="227" customFormat="1" ht="25.5">
      <c r="A41" s="181" t="s">
        <v>770</v>
      </c>
      <c r="B41" s="182" t="str">
        <f ca="1">IF(LEN(A41)=0,"",INDEX('Smelter Look-up'!$A:$A,MATCH($A41,'Smelter Look-up'!$E:$E,0)))</f>
        <v>Tin</v>
      </c>
      <c r="C41" s="186" t="str">
        <f ca="1">IF(LEN(A41)=0,"",INDEX('Smelter Look-up'!$C:$C,MATCH($A41,'Smelter Look-up'!$E:$E,0)))</f>
        <v>China Tin Group Co., Ltd.</v>
      </c>
      <c r="D41" s="230"/>
      <c r="E41" s="182" t="str">
        <f ca="1">IF(ISERROR($V41),"",OFFSET('Smelter Look-up'!$D$4,$V41-4,0)&amp;"")</f>
        <v>CHINA</v>
      </c>
      <c r="F41" s="182" t="str">
        <f ca="1">IF(ISERROR($V41),"",OFFSET('Smelter Look-up'!$E$4,$V41-4,0))</f>
        <v>CID001070</v>
      </c>
      <c r="G41" s="182" t="str">
        <f ca="1">IF(C41=$X$4,IF(ISERROR($V41),"Enter smelter details","RMI"),IF(ISERROR($V41),"",OFFSET('Smelter Look-up'!$F$4,$V41-4,0)))</f>
        <v>RMI</v>
      </c>
      <c r="H41" s="183" t="s">
        <v>15807</v>
      </c>
      <c r="I41" s="184" t="str">
        <f ca="1">IF(ISERROR($V41),"",OFFSET('Smelter Look-up'!$H$4,$V41-4,0))</f>
        <v>Laibin</v>
      </c>
      <c r="J41" s="184" t="str">
        <f ca="1">IF(ISERROR($V41),"",OFFSET('Smelter Look-up'!$I$4,$V41-4,0))</f>
        <v>Guangxi Zhuangzu Zizhiqu</v>
      </c>
      <c r="K41" s="224" t="s">
        <v>15807</v>
      </c>
      <c r="L41" s="224" t="s">
        <v>15807</v>
      </c>
      <c r="M41" s="224" t="s">
        <v>15807</v>
      </c>
      <c r="N41" s="224" t="s">
        <v>15807</v>
      </c>
      <c r="O41" s="224" t="s">
        <v>15810</v>
      </c>
      <c r="P41" s="185" t="s">
        <v>489</v>
      </c>
      <c r="Q41" s="225" t="s">
        <v>15807</v>
      </c>
      <c r="R41" s="182" t="str">
        <f ca="1">IF(ISERROR($V41),"",OFFSET('Smelter Look-up'!$C$4,$V41-4,0)&amp;"")</f>
        <v>China Tin Group Co., Ltd.</v>
      </c>
      <c r="S41" s="181" t="str">
        <f t="shared" ca="1" si="6"/>
        <v>CN</v>
      </c>
      <c r="T41" s="181" t="str">
        <f ca="1">IF(B41="","",IF(ISERROR(MATCH($J41,SorP!$B$1:$B$6279,0)),"",INDIRECT("'SorP'!$A$"&amp;MATCH($S41&amp;$J41,SorP!C:C,0))))</f>
        <v>CN-GX</v>
      </c>
      <c r="U41" s="201"/>
      <c r="V41" s="226">
        <f ca="1">IF(C41="",NA(),IF(OR(C41="Smelter not listed",C41="Smelter not yet identified"),MATCH($B41&amp;$D41,'Smelter Look-up'!$J:$J,0),MATCH($B41&amp;$C41,'Smelter Look-up'!$J:$J,0)))</f>
        <v>403</v>
      </c>
      <c r="X41" s="227">
        <f t="shared" ca="1" si="7"/>
        <v>0</v>
      </c>
      <c r="AB41" s="228" t="str">
        <f t="shared" ca="1" si="8"/>
        <v>TinChina Tin Group Co., Ltd.</v>
      </c>
    </row>
    <row r="42" spans="1:28" s="227" customFormat="1" ht="25.5">
      <c r="A42" s="181" t="s">
        <v>15089</v>
      </c>
      <c r="B42" s="182" t="str">
        <f ca="1">IF(LEN(A42)=0,"",INDEX('Smelter Look-up'!$A:$A,MATCH($A42,'Smelter Look-up'!$E:$E,0)))</f>
        <v>Tin</v>
      </c>
      <c r="C42" s="186" t="str">
        <f ca="1">IF(LEN(A42)=0,"",INDEX('Smelter Look-up'!$C:$C,MATCH($A42,'Smelter Look-up'!$E:$E,0)))</f>
        <v>CRM Fundicao De Metais E Comercio De Equipamentos Eletronicos Do Brasil Ltda</v>
      </c>
      <c r="D42" s="230"/>
      <c r="E42" s="182" t="str">
        <f ca="1">IF(ISERROR($V42),"",OFFSET('Smelter Look-up'!$D$4,$V42-4,0)&amp;"")</f>
        <v>BRAZIL</v>
      </c>
      <c r="F42" s="182" t="str">
        <f ca="1">IF(ISERROR($V42),"",OFFSET('Smelter Look-up'!$E$4,$V42-4,0))</f>
        <v>CID003486</v>
      </c>
      <c r="G42" s="182" t="str">
        <f ca="1">IF(C42=$X$4,IF(ISERROR($V42),"Enter smelter details","RMI"),IF(ISERROR($V42),"",OFFSET('Smelter Look-up'!$F$4,$V42-4,0)))</f>
        <v>RMI</v>
      </c>
      <c r="H42" s="183" t="s">
        <v>15807</v>
      </c>
      <c r="I42" s="184" t="str">
        <f ca="1">IF(ISERROR($V42),"",OFFSET('Smelter Look-up'!$H$4,$V42-4,0))</f>
        <v>São José</v>
      </c>
      <c r="J42" s="184" t="str">
        <f ca="1">IF(ISERROR($V42),"",OFFSET('Smelter Look-up'!$I$4,$V42-4,0))</f>
        <v>Santa Catarina</v>
      </c>
      <c r="K42" s="224" t="s">
        <v>15807</v>
      </c>
      <c r="L42" s="224" t="s">
        <v>15807</v>
      </c>
      <c r="M42" s="224" t="s">
        <v>15807</v>
      </c>
      <c r="N42" s="224" t="s">
        <v>15807</v>
      </c>
      <c r="O42" s="224" t="s">
        <v>15811</v>
      </c>
      <c r="P42" s="185" t="s">
        <v>488</v>
      </c>
      <c r="Q42" s="225" t="s">
        <v>15807</v>
      </c>
      <c r="R42" s="182" t="str">
        <f ca="1">IF(ISERROR($V42),"",OFFSET('Smelter Look-up'!$C$4,$V42-4,0)&amp;"")</f>
        <v>CRM Fundicao De Metais E Comercio De Equipamentos Eletronicos Do Brasil Ltda</v>
      </c>
      <c r="S42" s="181" t="str">
        <f t="shared" ca="1" si="6"/>
        <v>BR</v>
      </c>
      <c r="T42" s="181" t="str">
        <f ca="1">IF(B42="","",IF(ISERROR(MATCH($J42,SorP!$B$1:$B$6279,0)),"",INDIRECT("'SorP'!$A$"&amp;MATCH($S42&amp;$J42,SorP!C:C,0))))</f>
        <v>BR-SC</v>
      </c>
      <c r="U42" s="201"/>
      <c r="V42" s="226">
        <f ca="1">IF(C42="",NA(),IF(OR(C42="Smelter not listed",C42="Smelter not yet identified"),MATCH($B42&amp;$D42,'Smelter Look-up'!$J:$J,0),MATCH($B42&amp;$C42,'Smelter Look-up'!$J:$J,0)))</f>
        <v>409</v>
      </c>
      <c r="X42" s="227">
        <f t="shared" ca="1" si="7"/>
        <v>0</v>
      </c>
      <c r="AB42" s="228" t="str">
        <f t="shared" ca="1" si="8"/>
        <v>TinCRM Fundicao De Metais E Comercio De Equipamentos Eletronicos Do Brasil Ltda</v>
      </c>
    </row>
    <row r="43" spans="1:28" s="227" customFormat="1" ht="20.25">
      <c r="A43" s="181" t="s">
        <v>15092</v>
      </c>
      <c r="B43" s="182" t="str">
        <f ca="1">IF(LEN(A43)=0,"",INDEX('Smelter Look-up'!$A:$A,MATCH($A43,'Smelter Look-up'!$E:$E,0)))</f>
        <v>Tin</v>
      </c>
      <c r="C43" s="186" t="str">
        <f ca="1">IF(LEN(A43)=0,"",INDEX('Smelter Look-up'!$C:$C,MATCH($A43,'Smelter Look-up'!$E:$E,0)))</f>
        <v>CRM Synergies</v>
      </c>
      <c r="D43" s="230"/>
      <c r="E43" s="182" t="str">
        <f ca="1">IF(ISERROR($V43),"",OFFSET('Smelter Look-up'!$D$4,$V43-4,0)&amp;"")</f>
        <v>SPAIN</v>
      </c>
      <c r="F43" s="182" t="str">
        <f ca="1">IF(ISERROR($V43),"",OFFSET('Smelter Look-up'!$E$4,$V43-4,0))</f>
        <v>CID003524</v>
      </c>
      <c r="G43" s="182" t="str">
        <f ca="1">IF(C43=$X$4,IF(ISERROR($V43),"Enter smelter details","RMI"),IF(ISERROR($V43),"",OFFSET('Smelter Look-up'!$F$4,$V43-4,0)))</f>
        <v>RMI</v>
      </c>
      <c r="H43" s="183" t="s">
        <v>15807</v>
      </c>
      <c r="I43" s="184" t="str">
        <f ca="1">IF(ISERROR($V43),"",OFFSET('Smelter Look-up'!$H$4,$V43-4,0))</f>
        <v>Toledo</v>
      </c>
      <c r="J43" s="184" t="str">
        <f ca="1">IF(ISERROR($V43),"",OFFSET('Smelter Look-up'!$I$4,$V43-4,0))</f>
        <v>Toledo</v>
      </c>
      <c r="K43" s="224" t="s">
        <v>15807</v>
      </c>
      <c r="L43" s="224" t="s">
        <v>15807</v>
      </c>
      <c r="M43" s="224" t="s">
        <v>15807</v>
      </c>
      <c r="N43" s="224" t="s">
        <v>15807</v>
      </c>
      <c r="O43" s="224" t="s">
        <v>15811</v>
      </c>
      <c r="P43" s="185" t="s">
        <v>488</v>
      </c>
      <c r="Q43" s="225" t="s">
        <v>15807</v>
      </c>
      <c r="R43" s="182" t="str">
        <f ca="1">IF(ISERROR($V43),"",OFFSET('Smelter Look-up'!$C$4,$V43-4,0)&amp;"")</f>
        <v>CRM Synergies</v>
      </c>
      <c r="S43" s="181" t="str">
        <f t="shared" ca="1" si="6"/>
        <v>ES</v>
      </c>
      <c r="T43" s="181" t="str">
        <f ca="1">IF(B43="","",IF(ISERROR(MATCH($J43,SorP!$B$1:$B$6279,0)),"",INDIRECT("'SorP'!$A$"&amp;MATCH($S43&amp;$J43,SorP!C:C,0))))</f>
        <v>ES-TO</v>
      </c>
      <c r="U43" s="201"/>
      <c r="V43" s="226">
        <f ca="1">IF(C43="",NA(),IF(OR(C43="Smelter not listed",C43="Smelter not yet identified"),MATCH($B43&amp;$D43,'Smelter Look-up'!$J:$J,0),MATCH($B43&amp;$C43,'Smelter Look-up'!$J:$J,0)))</f>
        <v>411</v>
      </c>
      <c r="X43" s="227">
        <f t="shared" ca="1" si="7"/>
        <v>0</v>
      </c>
      <c r="AB43" s="228" t="str">
        <f t="shared" ca="1" si="8"/>
        <v>TinCRM Synergies</v>
      </c>
    </row>
    <row r="44" spans="1:28" s="227" customFormat="1" ht="25.5">
      <c r="A44" s="181"/>
      <c r="B44" s="182" t="s">
        <v>1126</v>
      </c>
      <c r="C44" s="186" t="s">
        <v>1850</v>
      </c>
      <c r="D44" s="230" t="s">
        <v>15535</v>
      </c>
      <c r="E44" s="182" t="s">
        <v>1101</v>
      </c>
      <c r="F44" s="182" t="s">
        <v>15536</v>
      </c>
      <c r="G44" s="182" t="s">
        <v>13240</v>
      </c>
      <c r="H44" s="183" t="s">
        <v>15807</v>
      </c>
      <c r="I44" s="184" t="s">
        <v>15807</v>
      </c>
      <c r="J44" s="184" t="s">
        <v>15807</v>
      </c>
      <c r="K44" s="224" t="s">
        <v>15807</v>
      </c>
      <c r="L44" s="224" t="s">
        <v>15807</v>
      </c>
      <c r="M44" s="224" t="s">
        <v>15807</v>
      </c>
      <c r="N44" s="224" t="s">
        <v>15807</v>
      </c>
      <c r="O44" s="224" t="s">
        <v>15810</v>
      </c>
      <c r="P44" s="185" t="s">
        <v>489</v>
      </c>
      <c r="Q44" s="225" t="s">
        <v>15807</v>
      </c>
      <c r="R44" s="182" t="str">
        <f ca="1">IF(ISERROR($V44),"",OFFSET('Smelter Look-up'!$C$4,$V44-4,0)&amp;"")</f>
        <v>CV Ayi Jaya</v>
      </c>
      <c r="S44" s="181" t="str">
        <f t="shared" ca="1" si="6"/>
        <v>ID</v>
      </c>
      <c r="T44" s="181" t="str">
        <f ca="1">IF(B44="","",IF(ISERROR(MATCH($J44,SorP!$B$1:$B$6279,0)),"",INDIRECT("'SorP'!$A$"&amp;MATCH($S44&amp;$J44,SorP!C:C,0))))</f>
        <v/>
      </c>
      <c r="U44" s="201"/>
      <c r="V44" s="226">
        <f>IF(C44="",NA(),IF(OR(C44="Smelter not listed",C44="Smelter not yet identified"),MATCH($B44&amp;$D44,'Smelter Look-up'!$J:$J,0),MATCH($B44&amp;$C44,'Smelter Look-up'!$J:$J,0)))</f>
        <v>412</v>
      </c>
      <c r="X44" s="227">
        <f t="shared" si="7"/>
        <v>0</v>
      </c>
      <c r="AB44" s="228" t="str">
        <f t="shared" si="8"/>
        <v>TinSmelter not listed</v>
      </c>
    </row>
    <row r="45" spans="1:28" s="227" customFormat="1" ht="25.5">
      <c r="A45" s="181" t="s">
        <v>15097</v>
      </c>
      <c r="B45" s="182" t="str">
        <f ca="1">IF(LEN(A45)=0,"",INDEX('Smelter Look-up'!$A:$A,MATCH($A45,'Smelter Look-up'!$E:$E,0)))</f>
        <v>Tin</v>
      </c>
      <c r="C45" s="186" t="str">
        <f ca="1">IF(LEN(A45)=0,"",INDEX('Smelter Look-up'!$C:$C,MATCH($A45,'Smelter Look-up'!$E:$E,0)))</f>
        <v>CV Venus Inti Perkasa</v>
      </c>
      <c r="D45" s="230"/>
      <c r="E45" s="182" t="str">
        <f ca="1">IF(ISERROR($V45),"",OFFSET('Smelter Look-up'!$D$4,$V45-4,0)&amp;"")</f>
        <v>INDONESIA</v>
      </c>
      <c r="F45" s="182" t="str">
        <f ca="1">IF(ISERROR($V45),"",OFFSET('Smelter Look-up'!$E$4,$V45-4,0))</f>
        <v>CID002455</v>
      </c>
      <c r="G45" s="182" t="str">
        <f ca="1">IF(C45=$X$4,IF(ISERROR($V45),"Enter smelter details","RMI"),IF(ISERROR($V45),"",OFFSET('Smelter Look-up'!$F$4,$V45-4,0)))</f>
        <v>RMI</v>
      </c>
      <c r="H45" s="183" t="s">
        <v>15807</v>
      </c>
      <c r="I45" s="184" t="str">
        <f ca="1">IF(ISERROR($V45),"",OFFSET('Smelter Look-up'!$H$4,$V45-4,0))</f>
        <v>Pangkal Pinang</v>
      </c>
      <c r="J45" s="184" t="str">
        <f ca="1">IF(ISERROR($V45),"",OFFSET('Smelter Look-up'!$I$4,$V45-4,0))</f>
        <v>Kepulauan Bangka Belitung</v>
      </c>
      <c r="K45" s="224" t="s">
        <v>15807</v>
      </c>
      <c r="L45" s="224" t="s">
        <v>15807</v>
      </c>
      <c r="M45" s="224" t="s">
        <v>15807</v>
      </c>
      <c r="N45" s="224" t="s">
        <v>15807</v>
      </c>
      <c r="O45" s="224" t="s">
        <v>15810</v>
      </c>
      <c r="P45" s="185" t="s">
        <v>489</v>
      </c>
      <c r="Q45" s="225" t="s">
        <v>15807</v>
      </c>
      <c r="R45" s="182" t="str">
        <f ca="1">IF(ISERROR($V45),"",OFFSET('Smelter Look-up'!$C$4,$V45-4,0)&amp;"")</f>
        <v>CV Venus Inti Perkasa</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415</v>
      </c>
      <c r="X45" s="227">
        <f t="shared" ca="1" si="7"/>
        <v>0</v>
      </c>
      <c r="AB45" s="228" t="str">
        <f t="shared" ca="1" si="8"/>
        <v>TinCV Venus Inti Perkasa</v>
      </c>
    </row>
    <row r="46" spans="1:28" s="227" customFormat="1" ht="20.25">
      <c r="A46" s="181" t="s">
        <v>1405</v>
      </c>
      <c r="B46" s="182" t="str">
        <f ca="1">IF(LEN(A46)=0,"",INDEX('Smelter Look-up'!$A:$A,MATCH($A46,'Smelter Look-up'!$E:$E,0)))</f>
        <v>Tin</v>
      </c>
      <c r="C46" s="186" t="str">
        <f ca="1">IF(LEN(A46)=0,"",INDEX('Smelter Look-up'!$C:$C,MATCH($A46,'Smelter Look-up'!$E:$E,0)))</f>
        <v>Dowa</v>
      </c>
      <c r="D46" s="230"/>
      <c r="E46" s="182" t="str">
        <f ca="1">IF(ISERROR($V46),"",OFFSET('Smelter Look-up'!$D$4,$V46-4,0)&amp;"")</f>
        <v>JAPAN</v>
      </c>
      <c r="F46" s="182" t="str">
        <f ca="1">IF(ISERROR($V46),"",OFFSET('Smelter Look-up'!$E$4,$V46-4,0))</f>
        <v>CID000402</v>
      </c>
      <c r="G46" s="182" t="str">
        <f ca="1">IF(C46=$X$4,IF(ISERROR($V46),"Enter smelter details","RMI"),IF(ISERROR($V46),"",OFFSET('Smelter Look-up'!$F$4,$V46-4,0)))</f>
        <v>RMI</v>
      </c>
      <c r="H46" s="183" t="s">
        <v>15807</v>
      </c>
      <c r="I46" s="184" t="str">
        <f ca="1">IF(ISERROR($V46),"",OFFSET('Smelter Look-up'!$H$4,$V46-4,0))</f>
        <v>Kosaka</v>
      </c>
      <c r="J46" s="184" t="str">
        <f ca="1">IF(ISERROR($V46),"",OFFSET('Smelter Look-up'!$I$4,$V46-4,0))</f>
        <v>Akita</v>
      </c>
      <c r="K46" s="224" t="s">
        <v>15807</v>
      </c>
      <c r="L46" s="224" t="s">
        <v>15807</v>
      </c>
      <c r="M46" s="224" t="s">
        <v>15807</v>
      </c>
      <c r="N46" s="224" t="s">
        <v>15807</v>
      </c>
      <c r="O46" s="224" t="s">
        <v>15811</v>
      </c>
      <c r="P46" s="185" t="s">
        <v>488</v>
      </c>
      <c r="Q46" s="225" t="s">
        <v>15807</v>
      </c>
      <c r="R46" s="182" t="str">
        <f ca="1">IF(ISERROR($V46),"",OFFSET('Smelter Look-up'!$C$4,$V46-4,0)&amp;"")</f>
        <v>Dowa</v>
      </c>
      <c r="S46" s="181" t="str">
        <f t="shared" ca="1" si="6"/>
        <v>JP</v>
      </c>
      <c r="T46" s="181" t="str">
        <f ca="1">IF(B46="","",IF(ISERROR(MATCH($J46,SorP!$B$1:$B$6279,0)),"",INDIRECT("'SorP'!$A$"&amp;MATCH($S46&amp;$J46,SorP!C:C,0))))</f>
        <v>JP-05</v>
      </c>
      <c r="U46" s="201"/>
      <c r="V46" s="226">
        <f ca="1">IF(C46="",NA(),IF(OR(C46="Smelter not listed",C46="Smelter not yet identified"),MATCH($B46&amp;$D46,'Smelter Look-up'!$J:$J,0),MATCH($B46&amp;$C46,'Smelter Look-up'!$J:$J,0)))</f>
        <v>417</v>
      </c>
      <c r="X46" s="227">
        <f t="shared" ca="1" si="7"/>
        <v>0</v>
      </c>
      <c r="AB46" s="228" t="str">
        <f t="shared" ca="1" si="8"/>
        <v>TinDowa</v>
      </c>
    </row>
    <row r="47" spans="1:28" s="227" customFormat="1" ht="25.5">
      <c r="A47" s="181" t="s">
        <v>15474</v>
      </c>
      <c r="B47" s="182" t="str">
        <f ca="1">IF(LEN(A47)=0,"",INDEX('Smelter Look-up'!$A:$A,MATCH($A47,'Smelter Look-up'!$E:$E,0)))</f>
        <v>Tin</v>
      </c>
      <c r="C47" s="186" t="str">
        <f ca="1">IF(LEN(A47)=0,"",INDEX('Smelter Look-up'!$C:$C,MATCH($A47,'Smelter Look-up'!$E:$E,0)))</f>
        <v>DS Myanmar</v>
      </c>
      <c r="D47" s="230"/>
      <c r="E47" s="182" t="str">
        <f ca="1">IF(ISERROR($V47),"",OFFSET('Smelter Look-up'!$D$4,$V47-4,0)&amp;"")</f>
        <v>MYANMAR</v>
      </c>
      <c r="F47" s="182" t="str">
        <f ca="1">IF(ISERROR($V47),"",OFFSET('Smelter Look-up'!$E$4,$V47-4,0))</f>
        <v>CID003831</v>
      </c>
      <c r="G47" s="182" t="str">
        <f ca="1">IF(C47=$X$4,IF(ISERROR($V47),"Enter smelter details","RMI"),IF(ISERROR($V47),"",OFFSET('Smelter Look-up'!$F$4,$V47-4,0)))</f>
        <v>RMI</v>
      </c>
      <c r="H47" s="183" t="s">
        <v>15807</v>
      </c>
      <c r="I47" s="184" t="str">
        <f ca="1">IF(ISERROR($V47),"",OFFSET('Smelter Look-up'!$H$4,$V47-4,0))</f>
        <v>Yangon</v>
      </c>
      <c r="J47" s="184" t="str">
        <f ca="1">IF(ISERROR($V47),"",OFFSET('Smelter Look-up'!$I$4,$V47-4,0))</f>
        <v>Yangon</v>
      </c>
      <c r="K47" s="224" t="s">
        <v>15807</v>
      </c>
      <c r="L47" s="224" t="s">
        <v>15807</v>
      </c>
      <c r="M47" s="224" t="s">
        <v>15807</v>
      </c>
      <c r="N47" s="224" t="s">
        <v>15807</v>
      </c>
      <c r="O47" s="224" t="s">
        <v>15809</v>
      </c>
      <c r="P47" s="185" t="s">
        <v>489</v>
      </c>
      <c r="Q47" s="225" t="s">
        <v>15807</v>
      </c>
      <c r="R47" s="182" t="str">
        <f ca="1">IF(ISERROR($V47),"",OFFSET('Smelter Look-up'!$C$4,$V47-4,0)&amp;"")</f>
        <v>DS Myanmar</v>
      </c>
      <c r="S47" s="181" t="str">
        <f t="shared" ca="1" si="6"/>
        <v>MM</v>
      </c>
      <c r="T47" s="181" t="str">
        <f ca="1">IF(B47="","",IF(ISERROR(MATCH($J47,SorP!$B$1:$B$6279,0)),"",INDIRECT("'SorP'!$A$"&amp;MATCH($S47&amp;$J47,SorP!C:C,0))))</f>
        <v>MM-06</v>
      </c>
      <c r="U47" s="201"/>
      <c r="V47" s="226">
        <f ca="1">IF(C47="",NA(),IF(OR(C47="Smelter not listed",C47="Smelter not yet identified"),MATCH($B47&amp;$D47,'Smelter Look-up'!$J:$J,0),MATCH($B47&amp;$C47,'Smelter Look-up'!$J:$J,0)))</f>
        <v>419</v>
      </c>
      <c r="X47" s="227">
        <f t="shared" ca="1" si="7"/>
        <v>0</v>
      </c>
      <c r="AB47" s="228" t="str">
        <f t="shared" ca="1" si="8"/>
        <v>TinDS Myanmar</v>
      </c>
    </row>
    <row r="48" spans="1:28" s="227" customFormat="1" ht="38.25">
      <c r="A48" s="181" t="s">
        <v>764</v>
      </c>
      <c r="B48" s="182" t="str">
        <f ca="1">IF(LEN(A48)=0,"",INDEX('Smelter Look-up'!$A:$A,MATCH($A48,'Smelter Look-up'!$E:$E,0)))</f>
        <v>Tin</v>
      </c>
      <c r="C48" s="186" t="str">
        <f ca="1">IF(LEN(A48)=0,"",INDEX('Smelter Look-up'!$C:$C,MATCH($A48,'Smelter Look-up'!$E:$E,0)))</f>
        <v>EM Vinto</v>
      </c>
      <c r="D48" s="230"/>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t="s">
        <v>15807</v>
      </c>
      <c r="I48" s="184" t="str">
        <f ca="1">IF(ISERROR($V48),"",OFFSET('Smelter Look-up'!$H$4,$V48-4,0))</f>
        <v>Oruro</v>
      </c>
      <c r="J48" s="184" t="str">
        <f ca="1">IF(ISERROR($V48),"",OFFSET('Smelter Look-up'!$I$4,$V48-4,0))</f>
        <v>Oruro</v>
      </c>
      <c r="K48" s="224" t="s">
        <v>15807</v>
      </c>
      <c r="L48" s="224" t="s">
        <v>15807</v>
      </c>
      <c r="M48" s="224" t="s">
        <v>15807</v>
      </c>
      <c r="N48" s="224" t="s">
        <v>15807</v>
      </c>
      <c r="O48" s="224" t="s">
        <v>15810</v>
      </c>
      <c r="P48" s="185" t="s">
        <v>489</v>
      </c>
      <c r="Q48" s="225" t="s">
        <v>15807</v>
      </c>
      <c r="R48" s="182" t="str">
        <f ca="1">IF(ISERROR($V48),"",OFFSET('Smelter Look-up'!$C$4,$V48-4,0)&amp;"")</f>
        <v>EM Vinto</v>
      </c>
      <c r="S48" s="181" t="str">
        <f t="shared" ca="1" si="6"/>
        <v>BO</v>
      </c>
      <c r="T48" s="181" t="str">
        <f ca="1">IF(B48="","",IF(ISERROR(MATCH($J48,SorP!$B$1:$B$6279,0)),"",INDIRECT("'SorP'!$A$"&amp;MATCH($S48&amp;$J48,SorP!C:C,0))))</f>
        <v>BO-O</v>
      </c>
      <c r="U48" s="201"/>
      <c r="V48" s="226">
        <f ca="1">IF(C48="",NA(),IF(OR(C48="Smelter not listed",C48="Smelter not yet identified"),MATCH($B48&amp;$D48,'Smelter Look-up'!$J:$J,0),MATCH($B48&amp;$C48,'Smelter Look-up'!$J:$J,0)))</f>
        <v>421</v>
      </c>
      <c r="X48" s="227">
        <f t="shared" ca="1" si="7"/>
        <v>0</v>
      </c>
      <c r="AB48" s="228" t="str">
        <f t="shared" ca="1" si="8"/>
        <v>TinEM Vinto</v>
      </c>
    </row>
    <row r="49" spans="1:28" s="227" customFormat="1" ht="25.5">
      <c r="A49" s="181" t="s">
        <v>765</v>
      </c>
      <c r="B49" s="182" t="str">
        <f ca="1">IF(LEN(A49)=0,"",INDEX('Smelter Look-up'!$A:$A,MATCH($A49,'Smelter Look-up'!$E:$E,0)))</f>
        <v>Tin</v>
      </c>
      <c r="C49" s="186" t="str">
        <f ca="1">IF(LEN(A49)=0,"",INDEX('Smelter Look-up'!$C:$C,MATCH($A49,'Smelter Look-up'!$E:$E,0)))</f>
        <v>Estanho de Rondonia S.A.</v>
      </c>
      <c r="D49" s="230"/>
      <c r="E49" s="182" t="str">
        <f ca="1">IF(ISERROR($V49),"",OFFSET('Smelter Look-up'!$D$4,$V49-4,0)&amp;"")</f>
        <v>BRAZIL</v>
      </c>
      <c r="F49" s="182" t="str">
        <f ca="1">IF(ISERROR($V49),"",OFFSET('Smelter Look-up'!$E$4,$V49-4,0))</f>
        <v>CID000448</v>
      </c>
      <c r="G49" s="182" t="str">
        <f ca="1">IF(C49=$X$4,IF(ISERROR($V49),"Enter smelter details","RMI"),IF(ISERROR($V49),"",OFFSET('Smelter Look-up'!$F$4,$V49-4,0)))</f>
        <v>RMI</v>
      </c>
      <c r="H49" s="183" t="s">
        <v>15807</v>
      </c>
      <c r="I49" s="184" t="str">
        <f ca="1">IF(ISERROR($V49),"",OFFSET('Smelter Look-up'!$H$4,$V49-4,0))</f>
        <v>Ariquemes</v>
      </c>
      <c r="J49" s="184" t="str">
        <f ca="1">IF(ISERROR($V49),"",OFFSET('Smelter Look-up'!$I$4,$V49-4,0))</f>
        <v>Rondônia</v>
      </c>
      <c r="K49" s="224" t="s">
        <v>15807</v>
      </c>
      <c r="L49" s="224" t="s">
        <v>15807</v>
      </c>
      <c r="M49" s="224" t="s">
        <v>15807</v>
      </c>
      <c r="N49" s="224" t="s">
        <v>15807</v>
      </c>
      <c r="O49" s="224" t="s">
        <v>15810</v>
      </c>
      <c r="P49" s="185" t="s">
        <v>489</v>
      </c>
      <c r="Q49" s="225" t="s">
        <v>15807</v>
      </c>
      <c r="R49" s="182" t="str">
        <f ca="1">IF(ISERROR($V49),"",OFFSET('Smelter Look-up'!$C$4,$V49-4,0)&amp;"")</f>
        <v>Estanho de Rondonia S.A.</v>
      </c>
      <c r="S49" s="181" t="str">
        <f t="shared" ca="1" si="6"/>
        <v>BR</v>
      </c>
      <c r="T49" s="181" t="str">
        <f ca="1">IF(B49="","",IF(ISERROR(MATCH($J49,SorP!$B$1:$B$6279,0)),"",INDIRECT("'SorP'!$A$"&amp;MATCH($S49&amp;$J49,SorP!C:C,0))))</f>
        <v>BR-RO</v>
      </c>
      <c r="U49" s="201"/>
      <c r="V49" s="226">
        <f ca="1">IF(C49="",NA(),IF(OR(C49="Smelter not listed",C49="Smelter not yet identified"),MATCH($B49&amp;$D49,'Smelter Look-up'!$J:$J,0),MATCH($B49&amp;$C49,'Smelter Look-up'!$J:$J,0)))</f>
        <v>425</v>
      </c>
      <c r="X49" s="227">
        <f t="shared" ca="1" si="7"/>
        <v>0</v>
      </c>
      <c r="AB49" s="228" t="str">
        <f t="shared" ca="1" si="8"/>
        <v>TinEstanho de Rondonia S.A.</v>
      </c>
    </row>
    <row r="50" spans="1:28" s="227" customFormat="1" ht="25.5">
      <c r="A50" s="181" t="s">
        <v>15100</v>
      </c>
      <c r="B50" s="182" t="str">
        <f ca="1">IF(LEN(A50)=0,"",INDEX('Smelter Look-up'!$A:$A,MATCH($A50,'Smelter Look-up'!$E:$E,0)))</f>
        <v>Tin</v>
      </c>
      <c r="C50" s="186" t="str">
        <f ca="1">IF(LEN(A50)=0,"",INDEX('Smelter Look-up'!$C:$C,MATCH($A50,'Smelter Look-up'!$E:$E,0)))</f>
        <v>Fabrica Auricchio Industria e Comercio Ltda.</v>
      </c>
      <c r="D50" s="230"/>
      <c r="E50" s="182" t="str">
        <f ca="1">IF(ISERROR($V50),"",OFFSET('Smelter Look-up'!$D$4,$V50-4,0)&amp;"")</f>
        <v>BRAZIL</v>
      </c>
      <c r="F50" s="182" t="str">
        <f ca="1">IF(ISERROR($V50),"",OFFSET('Smelter Look-up'!$E$4,$V50-4,0))</f>
        <v>CID003582</v>
      </c>
      <c r="G50" s="182" t="str">
        <f ca="1">IF(C50=$X$4,IF(ISERROR($V50),"Enter smelter details","RMI"),IF(ISERROR($V50),"",OFFSET('Smelter Look-up'!$F$4,$V50-4,0)))</f>
        <v>RMI</v>
      </c>
      <c r="H50" s="183" t="s">
        <v>15807</v>
      </c>
      <c r="I50" s="184" t="str">
        <f ca="1">IF(ISERROR($V50),"",OFFSET('Smelter Look-up'!$H$4,$V50-4,0))</f>
        <v>Mogi das Cruzes</v>
      </c>
      <c r="J50" s="184" t="str">
        <f ca="1">IF(ISERROR($V50),"",OFFSET('Smelter Look-up'!$I$4,$V50-4,0))</f>
        <v>São Paulo</v>
      </c>
      <c r="K50" s="224" t="s">
        <v>15807</v>
      </c>
      <c r="L50" s="224" t="s">
        <v>15807</v>
      </c>
      <c r="M50" s="224" t="s">
        <v>15807</v>
      </c>
      <c r="N50" s="224" t="s">
        <v>15807</v>
      </c>
      <c r="O50" s="224" t="s">
        <v>15810</v>
      </c>
      <c r="P50" s="185" t="s">
        <v>489</v>
      </c>
      <c r="Q50" s="225" t="s">
        <v>15807</v>
      </c>
      <c r="R50" s="182" t="str">
        <f ca="1">IF(ISERROR($V50),"",OFFSET('Smelter Look-up'!$C$4,$V50-4,0)&amp;"")</f>
        <v>Fabrica Auricchio Industria e Comercio Ltda.</v>
      </c>
      <c r="S50" s="181" t="str">
        <f t="shared" ca="1" si="6"/>
        <v>BR</v>
      </c>
      <c r="T50" s="181" t="str">
        <f ca="1">IF(B50="","",IF(ISERROR(MATCH($J50,SorP!$B$1:$B$6279,0)),"",INDIRECT("'SorP'!$A$"&amp;MATCH($S50&amp;$J50,SorP!C:C,0))))</f>
        <v>BR-SP</v>
      </c>
      <c r="U50" s="201"/>
      <c r="V50" s="226">
        <f ca="1">IF(C50="",NA(),IF(OR(C50="Smelter not listed",C50="Smelter not yet identified"),MATCH($B50&amp;$D50,'Smelter Look-up'!$J:$J,0),MATCH($B50&amp;$C50,'Smelter Look-up'!$J:$J,0)))</f>
        <v>429</v>
      </c>
      <c r="X50" s="227">
        <f t="shared" ca="1" si="7"/>
        <v>0</v>
      </c>
      <c r="AB50" s="228" t="str">
        <f t="shared" ca="1" si="8"/>
        <v>TinFabrica Auricchio Industria e Comercio Ltda.</v>
      </c>
    </row>
    <row r="51" spans="1:28" s="227" customFormat="1" ht="25.5">
      <c r="A51" s="181" t="s">
        <v>766</v>
      </c>
      <c r="B51" s="182" t="str">
        <f ca="1">IF(LEN(A51)=0,"",INDEX('Smelter Look-up'!$A:$A,MATCH($A51,'Smelter Look-up'!$E:$E,0)))</f>
        <v>Tin</v>
      </c>
      <c r="C51" s="186" t="str">
        <f ca="1">IF(LEN(A51)=0,"",INDEX('Smelter Look-up'!$C:$C,MATCH($A51,'Smelter Look-up'!$E:$E,0)))</f>
        <v>Fenix Metals</v>
      </c>
      <c r="D51" s="230"/>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t="s">
        <v>15807</v>
      </c>
      <c r="I51" s="184" t="str">
        <f ca="1">IF(ISERROR($V51),"",OFFSET('Smelter Look-up'!$H$4,$V51-4,0))</f>
        <v>Chmielów</v>
      </c>
      <c r="J51" s="184" t="str">
        <f ca="1">IF(ISERROR($V51),"",OFFSET('Smelter Look-up'!$I$4,$V51-4,0))</f>
        <v>Podkarpackie</v>
      </c>
      <c r="K51" s="224" t="s">
        <v>15807</v>
      </c>
      <c r="L51" s="224" t="s">
        <v>15807</v>
      </c>
      <c r="M51" s="224" t="s">
        <v>15807</v>
      </c>
      <c r="N51" s="224" t="s">
        <v>15807</v>
      </c>
      <c r="O51" s="224" t="s">
        <v>15810</v>
      </c>
      <c r="P51" s="185" t="s">
        <v>489</v>
      </c>
      <c r="Q51" s="225" t="s">
        <v>15807</v>
      </c>
      <c r="R51" s="182" t="str">
        <f ca="1">IF(ISERROR($V51),"",OFFSET('Smelter Look-up'!$C$4,$V51-4,0)&amp;"")</f>
        <v>Fenix Metals</v>
      </c>
      <c r="S51" s="181" t="str">
        <f t="shared" ca="1" si="6"/>
        <v>PL</v>
      </c>
      <c r="T51" s="181" t="str">
        <f ca="1">IF(B51="","",IF(ISERROR(MATCH($J51,SorP!$B$1:$B$6279,0)),"",INDIRECT("'SorP'!$A$"&amp;MATCH($S51&amp;$J51,SorP!C:C,0))))</f>
        <v>PL-18</v>
      </c>
      <c r="U51" s="201"/>
      <c r="V51" s="226">
        <f ca="1">IF(C51="",NA(),IF(OR(C51="Smelter not listed",C51="Smelter not yet identified"),MATCH($B51&amp;$D51,'Smelter Look-up'!$J:$J,0),MATCH($B51&amp;$C51,'Smelter Look-up'!$J:$J,0)))</f>
        <v>430</v>
      </c>
      <c r="X51" s="227">
        <f t="shared" ca="1" si="7"/>
        <v>0</v>
      </c>
      <c r="AB51" s="228" t="str">
        <f t="shared" ca="1" si="8"/>
        <v>TinFenix Metals</v>
      </c>
    </row>
    <row r="52" spans="1:28" s="227" customFormat="1" ht="20.25">
      <c r="A52" s="181" t="s">
        <v>769</v>
      </c>
      <c r="B52" s="182" t="str">
        <f ca="1">IF(LEN(A52)=0,"",INDEX('Smelter Look-up'!$A:$A,MATCH($A52,'Smelter Look-up'!$E:$E,0)))</f>
        <v>Tin</v>
      </c>
      <c r="C52" s="186" t="str">
        <f ca="1">IF(LEN(A52)=0,"",INDEX('Smelter Look-up'!$C:$C,MATCH($A52,'Smelter Look-up'!$E:$E,0)))</f>
        <v>Gejiu Kai Meng Industry and Trade LLC</v>
      </c>
      <c r="D52" s="230"/>
      <c r="E52" s="182" t="str">
        <f ca="1">IF(ISERROR($V52),"",OFFSET('Smelter Look-up'!$D$4,$V52-4,0)&amp;"")</f>
        <v>CHINA</v>
      </c>
      <c r="F52" s="182" t="str">
        <f ca="1">IF(ISERROR($V52),"",OFFSET('Smelter Look-up'!$E$4,$V52-4,0))</f>
        <v>CID000942</v>
      </c>
      <c r="G52" s="182" t="str">
        <f ca="1">IF(C52=$X$4,IF(ISERROR($V52),"Enter smelter details","RMI"),IF(ISERROR($V52),"",OFFSET('Smelter Look-up'!$F$4,$V52-4,0)))</f>
        <v>RMI</v>
      </c>
      <c r="H52" s="183" t="s">
        <v>15807</v>
      </c>
      <c r="I52" s="184" t="str">
        <f ca="1">IF(ISERROR($V52),"",OFFSET('Smelter Look-up'!$H$4,$V52-4,0))</f>
        <v>Gejiu</v>
      </c>
      <c r="J52" s="184" t="str">
        <f ca="1">IF(ISERROR($V52),"",OFFSET('Smelter Look-up'!$I$4,$V52-4,0))</f>
        <v>Yunnan Sheng</v>
      </c>
      <c r="K52" s="224" t="s">
        <v>15807</v>
      </c>
      <c r="L52" s="224" t="s">
        <v>15807</v>
      </c>
      <c r="M52" s="224" t="s">
        <v>15807</v>
      </c>
      <c r="N52" s="224" t="s">
        <v>15807</v>
      </c>
      <c r="O52" s="224" t="s">
        <v>490</v>
      </c>
      <c r="P52" s="185" t="s">
        <v>15807</v>
      </c>
      <c r="Q52" s="225" t="s">
        <v>15807</v>
      </c>
      <c r="R52" s="182" t="str">
        <f ca="1">IF(ISERROR($V52),"",OFFSET('Smelter Look-up'!$C$4,$V52-4,0)&amp;"")</f>
        <v>Gejiu Kai Meng Industry and Trade LLC</v>
      </c>
      <c r="S52" s="181" t="str">
        <f t="shared" ca="1" si="6"/>
        <v>CN</v>
      </c>
      <c r="T52" s="181" t="str">
        <f ca="1">IF(B52="","",IF(ISERROR(MATCH($J52,SorP!$B$1:$B$6279,0)),"",INDIRECT("'SorP'!$A$"&amp;MATCH($S52&amp;$J52,SorP!C:C,0))))</f>
        <v>CN-YN</v>
      </c>
      <c r="U52" s="201"/>
      <c r="V52" s="226">
        <f ca="1">IF(C52="",NA(),IF(OR(C52="Smelter not listed",C52="Smelter not yet identified"),MATCH($B52&amp;$D52,'Smelter Look-up'!$J:$J,0),MATCH($B52&amp;$C52,'Smelter Look-up'!$J:$J,0)))</f>
        <v>435</v>
      </c>
      <c r="X52" s="227">
        <f t="shared" ca="1" si="7"/>
        <v>0</v>
      </c>
      <c r="AB52" s="228" t="str">
        <f t="shared" ca="1" si="8"/>
        <v>TinGejiu Kai Meng Industry and Trade LLC</v>
      </c>
    </row>
    <row r="53" spans="1:28" s="227" customFormat="1" ht="25.5">
      <c r="A53" s="181" t="s">
        <v>767</v>
      </c>
      <c r="B53" s="182" t="str">
        <f ca="1">IF(LEN(A53)=0,"",INDEX('Smelter Look-up'!$A:$A,MATCH($A53,'Smelter Look-up'!$E:$E,0)))</f>
        <v>Tin</v>
      </c>
      <c r="C53" s="186" t="str">
        <f ca="1">IF(LEN(A53)=0,"",INDEX('Smelter Look-up'!$C:$C,MATCH($A53,'Smelter Look-up'!$E:$E,0)))</f>
        <v>Gejiu Non-Ferrous Metal Processing Co., Ltd.</v>
      </c>
      <c r="D53" s="230"/>
      <c r="E53" s="182" t="str">
        <f ca="1">IF(ISERROR($V53),"",OFFSET('Smelter Look-up'!$D$4,$V53-4,0)&amp;"")</f>
        <v>CHINA</v>
      </c>
      <c r="F53" s="182" t="str">
        <f ca="1">IF(ISERROR($V53),"",OFFSET('Smelter Look-up'!$E$4,$V53-4,0))</f>
        <v>CID000538</v>
      </c>
      <c r="G53" s="182" t="str">
        <f ca="1">IF(C53=$X$4,IF(ISERROR($V53),"Enter smelter details","RMI"),IF(ISERROR($V53),"",OFFSET('Smelter Look-up'!$F$4,$V53-4,0)))</f>
        <v>RMI</v>
      </c>
      <c r="H53" s="183" t="s">
        <v>15807</v>
      </c>
      <c r="I53" s="184" t="str">
        <f ca="1">IF(ISERROR($V53),"",OFFSET('Smelter Look-up'!$H$4,$V53-4,0))</f>
        <v>Gejiu</v>
      </c>
      <c r="J53" s="184" t="str">
        <f ca="1">IF(ISERROR($V53),"",OFFSET('Smelter Look-up'!$I$4,$V53-4,0))</f>
        <v>Yunnan Sheng</v>
      </c>
      <c r="K53" s="224" t="s">
        <v>15807</v>
      </c>
      <c r="L53" s="224" t="s">
        <v>15807</v>
      </c>
      <c r="M53" s="224" t="s">
        <v>15807</v>
      </c>
      <c r="N53" s="224" t="s">
        <v>15807</v>
      </c>
      <c r="O53" s="224" t="s">
        <v>15810</v>
      </c>
      <c r="P53" s="185" t="s">
        <v>489</v>
      </c>
      <c r="Q53" s="225" t="s">
        <v>15807</v>
      </c>
      <c r="R53" s="182" t="str">
        <f ca="1">IF(ISERROR($V53),"",OFFSET('Smelter Look-up'!$C$4,$V53-4,0)&amp;"")</f>
        <v>Gejiu Non-Ferrous Metal Processing Co., Ltd.</v>
      </c>
      <c r="S53" s="181" t="str">
        <f t="shared" ca="1" si="6"/>
        <v>CN</v>
      </c>
      <c r="T53" s="181" t="str">
        <f ca="1">IF(B53="","",IF(ISERROR(MATCH($J53,SorP!$B$1:$B$6279,0)),"",INDIRECT("'SorP'!$A$"&amp;MATCH($S53&amp;$J53,SorP!C:C,0))))</f>
        <v>CN-YN</v>
      </c>
      <c r="U53" s="201"/>
      <c r="V53" s="226">
        <f ca="1">IF(C53="",NA(),IF(OR(C53="Smelter not listed",C53="Smelter not yet identified"),MATCH($B53&amp;$D53,'Smelter Look-up'!$J:$J,0),MATCH($B53&amp;$C53,'Smelter Look-up'!$J:$J,0)))</f>
        <v>436</v>
      </c>
      <c r="X53" s="227">
        <f t="shared" ca="1" si="7"/>
        <v>0</v>
      </c>
      <c r="AB53" s="228" t="str">
        <f t="shared" ca="1" si="8"/>
        <v>TinGejiu Non-Ferrous Metal Processing Co., Ltd.</v>
      </c>
    </row>
    <row r="54" spans="1:28" s="227" customFormat="1" ht="20.25">
      <c r="A54" s="181" t="s">
        <v>1799</v>
      </c>
      <c r="B54" s="182" t="str">
        <f ca="1">IF(LEN(A54)=0,"",INDEX('Smelter Look-up'!$A:$A,MATCH($A54,'Smelter Look-up'!$E:$E,0)))</f>
        <v>Tin</v>
      </c>
      <c r="C54" s="186" t="str">
        <f ca="1">IF(LEN(A54)=0,"",INDEX('Smelter Look-up'!$C:$C,MATCH($A54,'Smelter Look-up'!$E:$E,0)))</f>
        <v>Gejiu Yunxin Nonferrous Electrolysis Co., Ltd.</v>
      </c>
      <c r="D54" s="230"/>
      <c r="E54" s="182" t="str">
        <f ca="1">IF(ISERROR($V54),"",OFFSET('Smelter Look-up'!$D$4,$V54-4,0)&amp;"")</f>
        <v>CHINA</v>
      </c>
      <c r="F54" s="182" t="str">
        <f ca="1">IF(ISERROR($V54),"",OFFSET('Smelter Look-up'!$E$4,$V54-4,0))</f>
        <v>CID001908</v>
      </c>
      <c r="G54" s="182" t="str">
        <f ca="1">IF(C54=$X$4,IF(ISERROR($V54),"Enter smelter details","RMI"),IF(ISERROR($V54),"",OFFSET('Smelter Look-up'!$F$4,$V54-4,0)))</f>
        <v>RMI</v>
      </c>
      <c r="H54" s="183" t="s">
        <v>15807</v>
      </c>
      <c r="I54" s="184" t="str">
        <f ca="1">IF(ISERROR($V54),"",OFFSET('Smelter Look-up'!$H$4,$V54-4,0))</f>
        <v>Gejiu</v>
      </c>
      <c r="J54" s="184" t="str">
        <f ca="1">IF(ISERROR($V54),"",OFFSET('Smelter Look-up'!$I$4,$V54-4,0))</f>
        <v>Yunnan Sheng</v>
      </c>
      <c r="K54" s="224" t="s">
        <v>15807</v>
      </c>
      <c r="L54" s="224" t="s">
        <v>15807</v>
      </c>
      <c r="M54" s="224" t="s">
        <v>15807</v>
      </c>
      <c r="N54" s="224" t="s">
        <v>15807</v>
      </c>
      <c r="O54" s="224" t="s">
        <v>490</v>
      </c>
      <c r="P54" s="185" t="s">
        <v>15807</v>
      </c>
      <c r="Q54" s="225" t="s">
        <v>15807</v>
      </c>
      <c r="R54" s="182" t="str">
        <f ca="1">IF(ISERROR($V54),"",OFFSET('Smelter Look-up'!$C$4,$V54-4,0)&amp;"")</f>
        <v>Gejiu Yunxin Nonferrous Electrolysis Co., Ltd.</v>
      </c>
      <c r="S54" s="181" t="str">
        <f t="shared" ca="1" si="6"/>
        <v>CN</v>
      </c>
      <c r="T54" s="181" t="str">
        <f ca="1">IF(B54="","",IF(ISERROR(MATCH($J54,SorP!$B$1:$B$6279,0)),"",INDIRECT("'SorP'!$A$"&amp;MATCH($S54&amp;$J54,SorP!C:C,0))))</f>
        <v>CN-YN</v>
      </c>
      <c r="U54" s="201"/>
      <c r="V54" s="226">
        <f ca="1">IF(C54="",NA(),IF(OR(C54="Smelter not listed",C54="Smelter not yet identified"),MATCH($B54&amp;$D54,'Smelter Look-up'!$J:$J,0),MATCH($B54&amp;$C54,'Smelter Look-up'!$J:$J,0)))</f>
        <v>437</v>
      </c>
      <c r="X54" s="227">
        <f t="shared" ca="1" si="7"/>
        <v>0</v>
      </c>
      <c r="AB54" s="228" t="str">
        <f t="shared" ca="1" si="8"/>
        <v>TinGejiu Yunxin Nonferrous Electrolysis Co., Ltd.</v>
      </c>
    </row>
    <row r="55" spans="1:28" s="227" customFormat="1" ht="20.25">
      <c r="A55" s="181" t="s">
        <v>768</v>
      </c>
      <c r="B55" s="182" t="str">
        <f ca="1">IF(LEN(A55)=0,"",INDEX('Smelter Look-up'!$A:$A,MATCH($A55,'Smelter Look-up'!$E:$E,0)))</f>
        <v>Tin</v>
      </c>
      <c r="C55" s="186" t="str">
        <f ca="1">IF(LEN(A55)=0,"",INDEX('Smelter Look-up'!$C:$C,MATCH($A55,'Smelter Look-up'!$E:$E,0)))</f>
        <v>Gejiu Zili Mining And Metallurgy Co., Ltd.</v>
      </c>
      <c r="D55" s="230"/>
      <c r="E55" s="182" t="str">
        <f ca="1">IF(ISERROR($V55),"",OFFSET('Smelter Look-up'!$D$4,$V55-4,0)&amp;"")</f>
        <v>CHINA</v>
      </c>
      <c r="F55" s="182" t="str">
        <f ca="1">IF(ISERROR($V55),"",OFFSET('Smelter Look-up'!$E$4,$V55-4,0))</f>
        <v>CID000555</v>
      </c>
      <c r="G55" s="182" t="str">
        <f ca="1">IF(C55=$X$4,IF(ISERROR($V55),"Enter smelter details","RMI"),IF(ISERROR($V55),"",OFFSET('Smelter Look-up'!$F$4,$V55-4,0)))</f>
        <v>RMI</v>
      </c>
      <c r="H55" s="183" t="s">
        <v>15807</v>
      </c>
      <c r="I55" s="184" t="str">
        <f ca="1">IF(ISERROR($V55),"",OFFSET('Smelter Look-up'!$H$4,$V55-4,0))</f>
        <v>Gejiu</v>
      </c>
      <c r="J55" s="184" t="str">
        <f ca="1">IF(ISERROR($V55),"",OFFSET('Smelter Look-up'!$I$4,$V55-4,0))</f>
        <v>Yunnan Sheng</v>
      </c>
      <c r="K55" s="224" t="s">
        <v>15807</v>
      </c>
      <c r="L55" s="224" t="s">
        <v>15807</v>
      </c>
      <c r="M55" s="224" t="s">
        <v>15807</v>
      </c>
      <c r="N55" s="224" t="s">
        <v>15807</v>
      </c>
      <c r="O55" s="224" t="s">
        <v>490</v>
      </c>
      <c r="P55" s="185" t="s">
        <v>15807</v>
      </c>
      <c r="Q55" s="225" t="s">
        <v>15807</v>
      </c>
      <c r="R55" s="182" t="str">
        <f ca="1">IF(ISERROR($V55),"",OFFSET('Smelter Look-up'!$C$4,$V55-4,0)&amp;"")</f>
        <v>Gejiu Zili Mining And Metallurgy Co., Ltd.</v>
      </c>
      <c r="S55" s="181" t="str">
        <f t="shared" ca="1" si="6"/>
        <v>CN</v>
      </c>
      <c r="T55" s="181" t="str">
        <f ca="1">IF(B55="","",IF(ISERROR(MATCH($J55,SorP!$B$1:$B$6279,0)),"",INDIRECT("'SorP'!$A$"&amp;MATCH($S55&amp;$J55,SorP!C:C,0))))</f>
        <v>CN-YN</v>
      </c>
      <c r="U55" s="201"/>
      <c r="V55" s="226">
        <f ca="1">IF(C55="",NA(),IF(OR(C55="Smelter not listed",C55="Smelter not yet identified"),MATCH($B55&amp;$D55,'Smelter Look-up'!$J:$J,0),MATCH($B55&amp;$C55,'Smelter Look-up'!$J:$J,0)))</f>
        <v>439</v>
      </c>
      <c r="X55" s="227">
        <f t="shared" ca="1" si="7"/>
        <v>0</v>
      </c>
      <c r="AB55" s="228" t="str">
        <f t="shared" ca="1" si="8"/>
        <v>TinGejiu Zili Mining And Metallurgy Co., Ltd.</v>
      </c>
    </row>
    <row r="56" spans="1:28" s="227" customFormat="1" ht="25.5">
      <c r="A56" s="181" t="s">
        <v>2529</v>
      </c>
      <c r="B56" s="182" t="str">
        <f ca="1">IF(LEN(A56)=0,"",INDEX('Smelter Look-up'!$A:$A,MATCH($A56,'Smelter Look-up'!$E:$E,0)))</f>
        <v>Tin</v>
      </c>
      <c r="C56" s="186" t="str">
        <f ca="1">IF(LEN(A56)=0,"",INDEX('Smelter Look-up'!$C:$C,MATCH($A56,'Smelter Look-up'!$E:$E,0)))</f>
        <v>Guangdong Hanhe Non-Ferrous Metal Co., Ltd.</v>
      </c>
      <c r="D56" s="230"/>
      <c r="E56" s="182" t="str">
        <f ca="1">IF(ISERROR($V56),"",OFFSET('Smelter Look-up'!$D$4,$V56-4,0)&amp;"")</f>
        <v>CHINA</v>
      </c>
      <c r="F56" s="182" t="str">
        <f ca="1">IF(ISERROR($V56),"",OFFSET('Smelter Look-up'!$E$4,$V56-4,0))</f>
        <v>CID003116</v>
      </c>
      <c r="G56" s="182" t="str">
        <f ca="1">IF(C56=$X$4,IF(ISERROR($V56),"Enter smelter details","RMI"),IF(ISERROR($V56),"",OFFSET('Smelter Look-up'!$F$4,$V56-4,0)))</f>
        <v>RMI</v>
      </c>
      <c r="H56" s="183" t="s">
        <v>15807</v>
      </c>
      <c r="I56" s="184" t="str">
        <f ca="1">IF(ISERROR($V56),"",OFFSET('Smelter Look-up'!$H$4,$V56-4,0))</f>
        <v>Chaozhou</v>
      </c>
      <c r="J56" s="184" t="str">
        <f ca="1">IF(ISERROR($V56),"",OFFSET('Smelter Look-up'!$I$4,$V56-4,0))</f>
        <v>Guangdong Sheng</v>
      </c>
      <c r="K56" s="224" t="s">
        <v>15807</v>
      </c>
      <c r="L56" s="224" t="s">
        <v>15807</v>
      </c>
      <c r="M56" s="224" t="s">
        <v>15807</v>
      </c>
      <c r="N56" s="224" t="s">
        <v>15807</v>
      </c>
      <c r="O56" s="224" t="s">
        <v>15810</v>
      </c>
      <c r="P56" s="185" t="s">
        <v>489</v>
      </c>
      <c r="Q56" s="225" t="s">
        <v>15807</v>
      </c>
      <c r="R56" s="182" t="str">
        <f ca="1">IF(ISERROR($V56),"",OFFSET('Smelter Look-up'!$C$4,$V56-4,0)&amp;"")</f>
        <v>Guangdong Hanhe Non-Ferrous Metal Co., Ltd.</v>
      </c>
      <c r="S56" s="181" t="str">
        <f t="shared" ca="1" si="6"/>
        <v>CN</v>
      </c>
      <c r="T56" s="181" t="str">
        <f ca="1">IF(B56="","",IF(ISERROR(MATCH($J56,SorP!$B$1:$B$6279,0)),"",INDIRECT("'SorP'!$A$"&amp;MATCH($S56&amp;$J56,SorP!C:C,0))))</f>
        <v>CN-GD</v>
      </c>
      <c r="U56" s="201"/>
      <c r="V56" s="226">
        <f ca="1">IF(C56="",NA(),IF(OR(C56="Smelter not listed",C56="Smelter not yet identified"),MATCH($B56&amp;$D56,'Smelter Look-up'!$J:$J,0),MATCH($B56&amp;$C56,'Smelter Look-up'!$J:$J,0)))</f>
        <v>442</v>
      </c>
      <c r="X56" s="227">
        <f t="shared" ca="1" si="7"/>
        <v>0</v>
      </c>
      <c r="AB56" s="228" t="str">
        <f t="shared" ca="1" si="8"/>
        <v>TinGuangdong Hanhe Non-Ferrous Metal Co., Ltd.</v>
      </c>
    </row>
    <row r="57" spans="1:28" s="227" customFormat="1" ht="20.25">
      <c r="A57" s="181"/>
      <c r="B57" s="182" t="s">
        <v>1126</v>
      </c>
      <c r="C57" s="186" t="s">
        <v>1850</v>
      </c>
      <c r="D57" s="230" t="s">
        <v>15812</v>
      </c>
      <c r="E57" s="182" t="s">
        <v>1096</v>
      </c>
      <c r="F57" s="182" t="s">
        <v>15813</v>
      </c>
      <c r="G57" s="182" t="s">
        <v>13240</v>
      </c>
      <c r="H57" s="183" t="s">
        <v>15807</v>
      </c>
      <c r="I57" s="184" t="s">
        <v>15807</v>
      </c>
      <c r="J57" s="184" t="s">
        <v>15807</v>
      </c>
      <c r="K57" s="224" t="s">
        <v>15807</v>
      </c>
      <c r="L57" s="224" t="s">
        <v>15807</v>
      </c>
      <c r="M57" s="224" t="s">
        <v>15807</v>
      </c>
      <c r="N57" s="224" t="s">
        <v>15807</v>
      </c>
      <c r="O57" s="224" t="s">
        <v>490</v>
      </c>
      <c r="P57" s="185" t="s">
        <v>15807</v>
      </c>
      <c r="Q57" s="225" t="s">
        <v>15807</v>
      </c>
      <c r="R57" s="182" t="str">
        <f ca="1">IF(ISERROR($V57),"",OFFSET('Smelter Look-up'!$C$4,$V57-4,0)&amp;"")</f>
        <v/>
      </c>
      <c r="S57" s="181" t="str">
        <f t="shared" ca="1" si="6"/>
        <v>CN</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TinSmelter not listed</v>
      </c>
    </row>
    <row r="58" spans="1:28" s="227" customFormat="1" ht="25.5">
      <c r="A58" s="181" t="s">
        <v>1788</v>
      </c>
      <c r="B58" s="182" t="str">
        <f ca="1">IF(LEN(A58)=0,"",INDEX('Smelter Look-up'!$A:$A,MATCH($A58,'Smelter Look-up'!$E:$E,0)))</f>
        <v>Tin</v>
      </c>
      <c r="C58" s="186" t="str">
        <f ca="1">IF(LEN(A58)=0,"",INDEX('Smelter Look-up'!$C:$C,MATCH($A58,'Smelter Look-up'!$E:$E,0)))</f>
        <v>Jiangxi New Nanshan Technology Ltd.</v>
      </c>
      <c r="D58" s="230"/>
      <c r="E58" s="182" t="str">
        <f ca="1">IF(ISERROR($V58),"",OFFSET('Smelter Look-up'!$D$4,$V58-4,0)&amp;"")</f>
        <v>CHINA</v>
      </c>
      <c r="F58" s="182" t="str">
        <f ca="1">IF(ISERROR($V58),"",OFFSET('Smelter Look-up'!$E$4,$V58-4,0))</f>
        <v>CID001231</v>
      </c>
      <c r="G58" s="182" t="str">
        <f ca="1">IF(C58=$X$4,IF(ISERROR($V58),"Enter smelter details","RMI"),IF(ISERROR($V58),"",OFFSET('Smelter Look-up'!$F$4,$V58-4,0)))</f>
        <v>RMI</v>
      </c>
      <c r="H58" s="183" t="s">
        <v>15807</v>
      </c>
      <c r="I58" s="184" t="str">
        <f ca="1">IF(ISERROR($V58),"",OFFSET('Smelter Look-up'!$H$4,$V58-4,0))</f>
        <v>Ganzhou</v>
      </c>
      <c r="J58" s="184" t="str">
        <f ca="1">IF(ISERROR($V58),"",OFFSET('Smelter Look-up'!$I$4,$V58-4,0))</f>
        <v>Jiangxi Sheng</v>
      </c>
      <c r="K58" s="224" t="s">
        <v>15807</v>
      </c>
      <c r="L58" s="224" t="s">
        <v>15807</v>
      </c>
      <c r="M58" s="224" t="s">
        <v>15807</v>
      </c>
      <c r="N58" s="224" t="s">
        <v>15807</v>
      </c>
      <c r="O58" s="224" t="s">
        <v>15810</v>
      </c>
      <c r="P58" s="185" t="s">
        <v>489</v>
      </c>
      <c r="Q58" s="225" t="s">
        <v>15807</v>
      </c>
      <c r="R58" s="182" t="str">
        <f ca="1">IF(ISERROR($V58),"",OFFSET('Smelter Look-up'!$C$4,$V58-4,0)&amp;"")</f>
        <v>Jiangxi New Nanshan Technology Ltd.</v>
      </c>
      <c r="S58" s="181" t="str">
        <f t="shared" ca="1" si="6"/>
        <v>CN</v>
      </c>
      <c r="T58" s="181" t="str">
        <f ca="1">IF(B58="","",IF(ISERROR(MATCH($J58,SorP!$B$1:$B$6279,0)),"",INDIRECT("'SorP'!$A$"&amp;MATCH($S58&amp;$J58,SorP!C:C,0))))</f>
        <v>CN-JX</v>
      </c>
      <c r="U58" s="201"/>
      <c r="V58" s="226">
        <f ca="1">IF(C58="",NA(),IF(OR(C58="Smelter not listed",C58="Smelter not yet identified"),MATCH($B58&amp;$D58,'Smelter Look-up'!$J:$J,0),MATCH($B58&amp;$C58,'Smelter Look-up'!$J:$J,0)))</f>
        <v>450</v>
      </c>
      <c r="X58" s="227">
        <f t="shared" ca="1" si="7"/>
        <v>0</v>
      </c>
      <c r="AB58" s="228" t="str">
        <f t="shared" ca="1" si="8"/>
        <v>TinJiangxi New Nanshan Technology Ltd.</v>
      </c>
    </row>
    <row r="59" spans="1:28" s="227" customFormat="1" ht="25.5">
      <c r="A59" s="181" t="s">
        <v>13867</v>
      </c>
      <c r="B59" s="182" t="str">
        <f ca="1">IF(LEN(A59)=0,"",INDEX('Smelter Look-up'!$A:$A,MATCH($A59,'Smelter Look-up'!$E:$E,0)))</f>
        <v>Tin</v>
      </c>
      <c r="C59" s="186" t="str">
        <f ca="1">IF(LEN(A59)=0,"",INDEX('Smelter Look-up'!$C:$C,MATCH($A59,'Smelter Look-up'!$E:$E,0)))</f>
        <v>Luna Smelter, Ltd.</v>
      </c>
      <c r="D59" s="230"/>
      <c r="E59" s="182" t="str">
        <f ca="1">IF(ISERROR($V59),"",OFFSET('Smelter Look-up'!$D$4,$V59-4,0)&amp;"")</f>
        <v>RWANDA</v>
      </c>
      <c r="F59" s="182" t="str">
        <f ca="1">IF(ISERROR($V59),"",OFFSET('Smelter Look-up'!$E$4,$V59-4,0))</f>
        <v>CID003387</v>
      </c>
      <c r="G59" s="182" t="str">
        <f ca="1">IF(C59=$X$4,IF(ISERROR($V59),"Enter smelter details","RMI"),IF(ISERROR($V59),"",OFFSET('Smelter Look-up'!$F$4,$V59-4,0)))</f>
        <v>RMI</v>
      </c>
      <c r="H59" s="183" t="s">
        <v>15807</v>
      </c>
      <c r="I59" s="184" t="str">
        <f ca="1">IF(ISERROR($V59),"",OFFSET('Smelter Look-up'!$H$4,$V59-4,0))</f>
        <v>Kigali</v>
      </c>
      <c r="J59" s="184" t="str">
        <f ca="1">IF(ISERROR($V59),"",OFFSET('Smelter Look-up'!$I$4,$V59-4,0))</f>
        <v>City of Kigali</v>
      </c>
      <c r="K59" s="224" t="s">
        <v>15807</v>
      </c>
      <c r="L59" s="224" t="s">
        <v>15807</v>
      </c>
      <c r="M59" s="224" t="s">
        <v>15807</v>
      </c>
      <c r="N59" s="224" t="s">
        <v>15807</v>
      </c>
      <c r="O59" s="224" t="s">
        <v>15809</v>
      </c>
      <c r="P59" s="185" t="s">
        <v>489</v>
      </c>
      <c r="Q59" s="225" t="s">
        <v>15807</v>
      </c>
      <c r="R59" s="182" t="str">
        <f ca="1">IF(ISERROR($V59),"",OFFSET('Smelter Look-up'!$C$4,$V59-4,0)&amp;"")</f>
        <v>Luna Smelter, Ltd.</v>
      </c>
      <c r="S59" s="181" t="str">
        <f t="shared" ca="1" si="6"/>
        <v>RW</v>
      </c>
      <c r="T59" s="181" t="str">
        <f ca="1">IF(B59="","",IF(ISERROR(MATCH($J59,SorP!$B$1:$B$6279,0)),"",INDIRECT("'SorP'!$A$"&amp;MATCH($S59&amp;$J59,SorP!C:C,0))))</f>
        <v>RW-01</v>
      </c>
      <c r="U59" s="201"/>
      <c r="V59" s="226">
        <f ca="1">IF(C59="",NA(),IF(OR(C59="Smelter not listed",C59="Smelter not yet identified"),MATCH($B59&amp;$D59,'Smelter Look-up'!$J:$J,0),MATCH($B59&amp;$C59,'Smelter Look-up'!$J:$J,0)))</f>
        <v>456</v>
      </c>
      <c r="X59" s="227">
        <f t="shared" ca="1" si="7"/>
        <v>0</v>
      </c>
      <c r="AB59" s="228" t="str">
        <f t="shared" ca="1" si="8"/>
        <v>TinLuna Smelter, Ltd.</v>
      </c>
    </row>
    <row r="60" spans="1:28" s="227" customFormat="1" ht="20.25">
      <c r="A60" s="181"/>
      <c r="B60" s="182" t="s">
        <v>1126</v>
      </c>
      <c r="C60" s="186" t="s">
        <v>1850</v>
      </c>
      <c r="D60" s="230" t="s">
        <v>15814</v>
      </c>
      <c r="E60" s="182" t="s">
        <v>1096</v>
      </c>
      <c r="F60" s="182" t="s">
        <v>15815</v>
      </c>
      <c r="G60" s="182" t="s">
        <v>13240</v>
      </c>
      <c r="H60" s="183" t="s">
        <v>15807</v>
      </c>
      <c r="I60" s="184" t="s">
        <v>15807</v>
      </c>
      <c r="J60" s="184" t="s">
        <v>15807</v>
      </c>
      <c r="K60" s="224" t="s">
        <v>15807</v>
      </c>
      <c r="L60" s="224" t="s">
        <v>15807</v>
      </c>
      <c r="M60" s="224" t="s">
        <v>15807</v>
      </c>
      <c r="N60" s="224" t="s">
        <v>15807</v>
      </c>
      <c r="O60" s="224" t="s">
        <v>490</v>
      </c>
      <c r="P60" s="185" t="s">
        <v>15807</v>
      </c>
      <c r="Q60" s="225" t="s">
        <v>15807</v>
      </c>
      <c r="R60" s="182" t="str">
        <f ca="1">IF(ISERROR($V60),"",OFFSET('Smelter Look-up'!$C$4,$V60-4,0)&amp;"")</f>
        <v/>
      </c>
      <c r="S60" s="181" t="str">
        <f t="shared" ca="1" si="6"/>
        <v>CN</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TinSmelter not listed</v>
      </c>
    </row>
    <row r="61" spans="1:28" s="227" customFormat="1" ht="25.5">
      <c r="A61" s="181" t="s">
        <v>139</v>
      </c>
      <c r="B61" s="182" t="str">
        <f ca="1">IF(LEN(A61)=0,"",INDEX('Smelter Look-up'!$A:$A,MATCH($A61,'Smelter Look-up'!$E:$E,0)))</f>
        <v>Tin</v>
      </c>
      <c r="C61" s="186" t="str">
        <f ca="1">IF(LEN(A61)=0,"",INDEX('Smelter Look-up'!$C:$C,MATCH($A61,'Smelter Look-up'!$E:$E,0)))</f>
        <v>Magnu's Minerais Metais e Ligas Ltda.</v>
      </c>
      <c r="D61" s="230"/>
      <c r="E61" s="182" t="str">
        <f ca="1">IF(ISERROR($V61),"",OFFSET('Smelter Look-up'!$D$4,$V61-4,0)&amp;"")</f>
        <v>BRAZIL</v>
      </c>
      <c r="F61" s="182" t="str">
        <f ca="1">IF(ISERROR($V61),"",OFFSET('Smelter Look-up'!$E$4,$V61-4,0))</f>
        <v>CID002468</v>
      </c>
      <c r="G61" s="182" t="str">
        <f ca="1">IF(C61=$X$4,IF(ISERROR($V61),"Enter smelter details","RMI"),IF(ISERROR($V61),"",OFFSET('Smelter Look-up'!$F$4,$V61-4,0)))</f>
        <v>RMI</v>
      </c>
      <c r="H61" s="183" t="s">
        <v>15807</v>
      </c>
      <c r="I61" s="184" t="str">
        <f ca="1">IF(ISERROR($V61),"",OFFSET('Smelter Look-up'!$H$4,$V61-4,0))</f>
        <v>São João del Rei</v>
      </c>
      <c r="J61" s="184" t="str">
        <f ca="1">IF(ISERROR($V61),"",OFFSET('Smelter Look-up'!$I$4,$V61-4,0))</f>
        <v>Minas Gerais</v>
      </c>
      <c r="K61" s="224" t="s">
        <v>15807</v>
      </c>
      <c r="L61" s="224" t="s">
        <v>15807</v>
      </c>
      <c r="M61" s="224" t="s">
        <v>15807</v>
      </c>
      <c r="N61" s="224" t="s">
        <v>15807</v>
      </c>
      <c r="O61" s="224" t="s">
        <v>15810</v>
      </c>
      <c r="P61" s="185" t="s">
        <v>489</v>
      </c>
      <c r="Q61" s="225" t="s">
        <v>15807</v>
      </c>
      <c r="R61" s="182" t="str">
        <f ca="1">IF(ISERROR($V61),"",OFFSET('Smelter Look-up'!$C$4,$V61-4,0)&amp;"")</f>
        <v>Magnu's Minerais Metais e Ligas Ltda.</v>
      </c>
      <c r="S61" s="181" t="str">
        <f t="shared" ca="1" si="6"/>
        <v>BR</v>
      </c>
      <c r="T61" s="181" t="str">
        <f ca="1">IF(B61="","",IF(ISERROR(MATCH($J61,SorP!$B$1:$B$6279,0)),"",INDIRECT("'SorP'!$A$"&amp;MATCH($S61&amp;$J61,SorP!C:C,0))))</f>
        <v>BR-MG</v>
      </c>
      <c r="U61" s="201"/>
      <c r="V61" s="226">
        <f ca="1">IF(C61="",NA(),IF(OR(C61="Smelter not listed",C61="Smelter not yet identified"),MATCH($B61&amp;$D61,'Smelter Look-up'!$J:$J,0),MATCH($B61&amp;$C61,'Smelter Look-up'!$J:$J,0)))</f>
        <v>457</v>
      </c>
      <c r="X61" s="227">
        <f t="shared" ca="1" si="7"/>
        <v>0</v>
      </c>
      <c r="AB61" s="228" t="str">
        <f t="shared" ca="1" si="8"/>
        <v>TinMagnu's Minerais Metais e Ligas Ltda.</v>
      </c>
    </row>
    <row r="62" spans="1:28" s="227" customFormat="1" ht="25.5">
      <c r="A62" s="181" t="s">
        <v>771</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t="s">
        <v>15807</v>
      </c>
      <c r="I62" s="184" t="str">
        <f ca="1">IF(ISERROR($V62),"",OFFSET('Smelter Look-up'!$H$4,$V62-4,0))</f>
        <v>Butterworth</v>
      </c>
      <c r="J62" s="184" t="str">
        <f ca="1">IF(ISERROR($V62),"",OFFSET('Smelter Look-up'!$I$4,$V62-4,0))</f>
        <v>Pulau Pinang</v>
      </c>
      <c r="K62" s="224" t="s">
        <v>15807</v>
      </c>
      <c r="L62" s="224" t="s">
        <v>15807</v>
      </c>
      <c r="M62" s="224" t="s">
        <v>15807</v>
      </c>
      <c r="N62" s="224" t="s">
        <v>15807</v>
      </c>
      <c r="O62" s="224" t="s">
        <v>15809</v>
      </c>
      <c r="P62" s="185" t="s">
        <v>489</v>
      </c>
      <c r="Q62" s="225" t="s">
        <v>15807</v>
      </c>
      <c r="R62" s="182" t="str">
        <f ca="1">IF(ISERROR($V62),"",OFFSET('Smelter Look-up'!$C$4,$V62-4,0)&amp;"")</f>
        <v>Malaysia Smelting Corporation (MSC)</v>
      </c>
      <c r="S62" s="181" t="str">
        <f t="shared" ca="1" si="6"/>
        <v>MY</v>
      </c>
      <c r="T62" s="181" t="str">
        <f ca="1">IF(B62="","",IF(ISERROR(MATCH($J62,SorP!$B$1:$B$6279,0)),"",INDIRECT("'SorP'!$A$"&amp;MATCH($S62&amp;$J62,SorP!C:C,0))))</f>
        <v>MY-07</v>
      </c>
      <c r="U62" s="201"/>
      <c r="V62" s="226">
        <f ca="1">IF(C62="",NA(),IF(OR(C62="Smelter not listed",C62="Smelter not yet identified"),MATCH($B62&amp;$D62,'Smelter Look-up'!$J:$J,0),MATCH($B62&amp;$C62,'Smelter Look-up'!$J:$J,0)))</f>
        <v>458</v>
      </c>
      <c r="X62" s="227">
        <f t="shared" ca="1" si="7"/>
        <v>0</v>
      </c>
      <c r="AB62" s="228" t="str">
        <f t="shared" ca="1" si="8"/>
        <v>TinMalaysia Smelting Corporation (MSC)</v>
      </c>
    </row>
    <row r="63" spans="1:28" s="227" customFormat="1" ht="20.25">
      <c r="A63" s="181" t="s">
        <v>1321</v>
      </c>
      <c r="B63" s="182" t="str">
        <f ca="1">IF(LEN(A63)=0,"",INDEX('Smelter Look-up'!$A:$A,MATCH($A63,'Smelter Look-up'!$E:$E,0)))</f>
        <v>Tin</v>
      </c>
      <c r="C63" s="186" t="str">
        <f ca="1">IF(LEN(A63)=0,"",INDEX('Smelter Look-up'!$C:$C,MATCH($A63,'Smelter Look-up'!$E:$E,0)))</f>
        <v>Melt Metais e Ligas S.A.</v>
      </c>
      <c r="D63" s="230"/>
      <c r="E63" s="182" t="str">
        <f ca="1">IF(ISERROR($V63),"",OFFSET('Smelter Look-up'!$D$4,$V63-4,0)&amp;"")</f>
        <v>BRAZIL</v>
      </c>
      <c r="F63" s="182" t="str">
        <f ca="1">IF(ISERROR($V63),"",OFFSET('Smelter Look-up'!$E$4,$V63-4,0))</f>
        <v>CID002500</v>
      </c>
      <c r="G63" s="182" t="str">
        <f ca="1">IF(C63=$X$4,IF(ISERROR($V63),"Enter smelter details","RMI"),IF(ISERROR($V63),"",OFFSET('Smelter Look-up'!$F$4,$V63-4,0)))</f>
        <v>RMI</v>
      </c>
      <c r="H63" s="183" t="s">
        <v>15807</v>
      </c>
      <c r="I63" s="184" t="str">
        <f ca="1">IF(ISERROR($V63),"",OFFSET('Smelter Look-up'!$H$4,$V63-4,0))</f>
        <v>Ariquemes</v>
      </c>
      <c r="J63" s="184" t="str">
        <f ca="1">IF(ISERROR($V63),"",OFFSET('Smelter Look-up'!$I$4,$V63-4,0))</f>
        <v>Rondônia</v>
      </c>
      <c r="K63" s="224" t="s">
        <v>15807</v>
      </c>
      <c r="L63" s="224" t="s">
        <v>15807</v>
      </c>
      <c r="M63" s="224" t="s">
        <v>15807</v>
      </c>
      <c r="N63" s="224" t="s">
        <v>15807</v>
      </c>
      <c r="O63" s="224" t="s">
        <v>490</v>
      </c>
      <c r="P63" s="185" t="s">
        <v>15807</v>
      </c>
      <c r="Q63" s="225" t="s">
        <v>15807</v>
      </c>
      <c r="R63" s="182" t="str">
        <f ca="1">IF(ISERROR($V63),"",OFFSET('Smelter Look-up'!$C$4,$V63-4,0)&amp;"")</f>
        <v>Melt Metais e Ligas S.A.</v>
      </c>
      <c r="S63" s="181" t="str">
        <f t="shared" ca="1" si="6"/>
        <v>BR</v>
      </c>
      <c r="T63" s="181" t="str">
        <f ca="1">IF(B63="","",IF(ISERROR(MATCH($J63,SorP!$B$1:$B$6279,0)),"",INDIRECT("'SorP'!$A$"&amp;MATCH($S63&amp;$J63,SorP!C:C,0))))</f>
        <v>BR-RO</v>
      </c>
      <c r="U63" s="201"/>
      <c r="V63" s="226">
        <f ca="1">IF(C63="",NA(),IF(OR(C63="Smelter not listed",C63="Smelter not yet identified"),MATCH($B63&amp;$D63,'Smelter Look-up'!$J:$J,0),MATCH($B63&amp;$C63,'Smelter Look-up'!$J:$J,0)))</f>
        <v>459</v>
      </c>
      <c r="X63" s="227">
        <f t="shared" ca="1" si="7"/>
        <v>0</v>
      </c>
      <c r="AB63" s="228" t="str">
        <f t="shared" ca="1" si="8"/>
        <v>TinMelt Metais e Ligas S.A.</v>
      </c>
    </row>
    <row r="64" spans="1:28" s="227" customFormat="1" ht="25.5">
      <c r="A64" s="181" t="s">
        <v>1781</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t="s">
        <v>15807</v>
      </c>
      <c r="I64" s="184" t="str">
        <f ca="1">IF(ISERROR($V64),"",OFFSET('Smelter Look-up'!$H$4,$V64-4,0))</f>
        <v>Twinsburg</v>
      </c>
      <c r="J64" s="184" t="str">
        <f ca="1">IF(ISERROR($V64),"",OFFSET('Smelter Look-up'!$I$4,$V64-4,0))</f>
        <v>Ohio</v>
      </c>
      <c r="K64" s="224" t="s">
        <v>15807</v>
      </c>
      <c r="L64" s="224" t="s">
        <v>15807</v>
      </c>
      <c r="M64" s="224" t="s">
        <v>15807</v>
      </c>
      <c r="N64" s="224" t="s">
        <v>15807</v>
      </c>
      <c r="O64" s="224" t="s">
        <v>15810</v>
      </c>
      <c r="P64" s="185" t="s">
        <v>489</v>
      </c>
      <c r="Q64" s="225" t="s">
        <v>15807</v>
      </c>
      <c r="R64" s="182" t="str">
        <f ca="1">IF(ISERROR($V64),"",OFFSET('Smelter Look-up'!$C$4,$V64-4,0)&amp;"")</f>
        <v>Metallic Resources, Inc.</v>
      </c>
      <c r="S64" s="181" t="str">
        <f t="shared" ca="1" si="6"/>
        <v>US</v>
      </c>
      <c r="T64" s="181" t="str">
        <f ca="1">IF(B64="","",IF(ISERROR(MATCH($J64,SorP!$B$1:$B$6279,0)),"",INDIRECT("'SorP'!$A$"&amp;MATCH($S64&amp;$J64,SorP!C:C,0))))</f>
        <v>US-OH</v>
      </c>
      <c r="U64" s="201"/>
      <c r="V64" s="226">
        <f ca="1">IF(C64="",NA(),IF(OR(C64="Smelter not listed",C64="Smelter not yet identified"),MATCH($B64&amp;$D64,'Smelter Look-up'!$J:$J,0),MATCH($B64&amp;$C64,'Smelter Look-up'!$J:$J,0)))</f>
        <v>462</v>
      </c>
      <c r="X64" s="227">
        <f t="shared" ca="1" si="7"/>
        <v>0</v>
      </c>
      <c r="AB64" s="228" t="str">
        <f t="shared" ca="1" si="8"/>
        <v>TinMetallic Resources, Inc.</v>
      </c>
    </row>
    <row r="65" spans="1:28" s="227" customFormat="1" ht="25.5">
      <c r="A65" s="181" t="s">
        <v>772</v>
      </c>
      <c r="B65" s="182" t="str">
        <f ca="1">IF(LEN(A65)=0,"",INDEX('Smelter Look-up'!$A:$A,MATCH($A65,'Smelter Look-up'!$E:$E,0)))</f>
        <v>Tin</v>
      </c>
      <c r="C65" s="186" t="str">
        <f ca="1">IF(LEN(A65)=0,"",INDEX('Smelter Look-up'!$C:$C,MATCH($A65,'Smelter Look-up'!$E:$E,0)))</f>
        <v>Mineracao Taboca S.A.</v>
      </c>
      <c r="D65" s="230"/>
      <c r="E65" s="182" t="str">
        <f ca="1">IF(ISERROR($V65),"",OFFSET('Smelter Look-up'!$D$4,$V65-4,0)&amp;"")</f>
        <v>BRAZIL</v>
      </c>
      <c r="F65" s="182" t="str">
        <f ca="1">IF(ISERROR($V65),"",OFFSET('Smelter Look-up'!$E$4,$V65-4,0))</f>
        <v>CID001173</v>
      </c>
      <c r="G65" s="182" t="str">
        <f ca="1">IF(C65=$X$4,IF(ISERROR($V65),"Enter smelter details","RMI"),IF(ISERROR($V65),"",OFFSET('Smelter Look-up'!$F$4,$V65-4,0)))</f>
        <v>RMI</v>
      </c>
      <c r="H65" s="183" t="s">
        <v>15807</v>
      </c>
      <c r="I65" s="184" t="str">
        <f ca="1">IF(ISERROR($V65),"",OFFSET('Smelter Look-up'!$H$4,$V65-4,0))</f>
        <v>Bairro Guarapiranga</v>
      </c>
      <c r="J65" s="184" t="str">
        <f ca="1">IF(ISERROR($V65),"",OFFSET('Smelter Look-up'!$I$4,$V65-4,0))</f>
        <v>São Paulo</v>
      </c>
      <c r="K65" s="224" t="s">
        <v>15807</v>
      </c>
      <c r="L65" s="224" t="s">
        <v>15807</v>
      </c>
      <c r="M65" s="224" t="s">
        <v>15807</v>
      </c>
      <c r="N65" s="224" t="s">
        <v>15807</v>
      </c>
      <c r="O65" s="224" t="s">
        <v>15810</v>
      </c>
      <c r="P65" s="185" t="s">
        <v>489</v>
      </c>
      <c r="Q65" s="225" t="s">
        <v>15807</v>
      </c>
      <c r="R65" s="182" t="str">
        <f ca="1">IF(ISERROR($V65),"",OFFSET('Smelter Look-up'!$C$4,$V65-4,0)&amp;"")</f>
        <v>Mineracao Taboca S.A.</v>
      </c>
      <c r="S65" s="181" t="str">
        <f t="shared" ca="1" si="6"/>
        <v>BR</v>
      </c>
      <c r="T65" s="181" t="str">
        <f ca="1">IF(B65="","",IF(ISERROR(MATCH($J65,SorP!$B$1:$B$6279,0)),"",INDIRECT("'SorP'!$A$"&amp;MATCH($S65&amp;$J65,SorP!C:C,0))))</f>
        <v>BR-SP</v>
      </c>
      <c r="U65" s="201"/>
      <c r="V65" s="226">
        <f ca="1">IF(C65="",NA(),IF(OR(C65="Smelter not listed",C65="Smelter not yet identified"),MATCH($B65&amp;$D65,'Smelter Look-up'!$J:$J,0),MATCH($B65&amp;$C65,'Smelter Look-up'!$J:$J,0)))</f>
        <v>465</v>
      </c>
      <c r="X65" s="227">
        <f t="shared" ca="1" si="7"/>
        <v>0</v>
      </c>
      <c r="AB65" s="228" t="str">
        <f t="shared" ca="1" si="8"/>
        <v>TinMineracao Taboca S.A.</v>
      </c>
    </row>
    <row r="66" spans="1:28" s="227" customFormat="1" ht="25.5">
      <c r="A66" s="181" t="s">
        <v>773</v>
      </c>
      <c r="B66" s="182" t="str">
        <f ca="1">IF(LEN(A66)=0,"",INDEX('Smelter Look-up'!$A:$A,MATCH($A66,'Smelter Look-up'!$E:$E,0)))</f>
        <v>Tin</v>
      </c>
      <c r="C66" s="186" t="str">
        <f ca="1">IF(LEN(A66)=0,"",INDEX('Smelter Look-up'!$C:$C,MATCH($A66,'Smelter Look-up'!$E:$E,0)))</f>
        <v>Minsur</v>
      </c>
      <c r="D66" s="230"/>
      <c r="E66" s="182" t="str">
        <f ca="1">IF(ISERROR($V66),"",OFFSET('Smelter Look-up'!$D$4,$V66-4,0)&amp;"")</f>
        <v>PERU</v>
      </c>
      <c r="F66" s="182" t="str">
        <f ca="1">IF(ISERROR($V66),"",OFFSET('Smelter Look-up'!$E$4,$V66-4,0))</f>
        <v>CID001182</v>
      </c>
      <c r="G66" s="182" t="str">
        <f ca="1">IF(C66=$X$4,IF(ISERROR($V66),"Enter smelter details","RMI"),IF(ISERROR($V66),"",OFFSET('Smelter Look-up'!$F$4,$V66-4,0)))</f>
        <v>RMI</v>
      </c>
      <c r="H66" s="183" t="s">
        <v>15807</v>
      </c>
      <c r="I66" s="184" t="str">
        <f ca="1">IF(ISERROR($V66),"",OFFSET('Smelter Look-up'!$H$4,$V66-4,0))</f>
        <v>Paracas</v>
      </c>
      <c r="J66" s="184" t="str">
        <f ca="1">IF(ISERROR($V66),"",OFFSET('Smelter Look-up'!$I$4,$V66-4,0))</f>
        <v>Ika</v>
      </c>
      <c r="K66" s="224" t="s">
        <v>15807</v>
      </c>
      <c r="L66" s="224" t="s">
        <v>15807</v>
      </c>
      <c r="M66" s="224" t="s">
        <v>15807</v>
      </c>
      <c r="N66" s="224" t="s">
        <v>15807</v>
      </c>
      <c r="O66" s="224" t="s">
        <v>15810</v>
      </c>
      <c r="P66" s="185" t="s">
        <v>489</v>
      </c>
      <c r="Q66" s="225" t="s">
        <v>15807</v>
      </c>
      <c r="R66" s="182" t="str">
        <f ca="1">IF(ISERROR($V66),"",OFFSET('Smelter Look-up'!$C$4,$V66-4,0)&amp;"")</f>
        <v>Minsur</v>
      </c>
      <c r="S66" s="181" t="str">
        <f t="shared" ca="1" si="6"/>
        <v>PE</v>
      </c>
      <c r="T66" s="181" t="str">
        <f ca="1">IF(B66="","",IF(ISERROR(MATCH($J66,SorP!$B$1:$B$6279,0)),"",INDIRECT("'SorP'!$A$"&amp;MATCH($S66&amp;$J66,SorP!C:C,0))))</f>
        <v>PE-ICA</v>
      </c>
      <c r="U66" s="201"/>
      <c r="V66" s="226">
        <f ca="1">IF(C66="",NA(),IF(OR(C66="Smelter not listed",C66="Smelter not yet identified"),MATCH($B66&amp;$D66,'Smelter Look-up'!$J:$J,0),MATCH($B66&amp;$C66,'Smelter Look-up'!$J:$J,0)))</f>
        <v>470</v>
      </c>
      <c r="X66" s="227">
        <f t="shared" ca="1" si="7"/>
        <v>0</v>
      </c>
      <c r="AB66" s="228" t="str">
        <f t="shared" ca="1" si="8"/>
        <v>TinMinsur</v>
      </c>
    </row>
    <row r="67" spans="1:28" s="227" customFormat="1" ht="20.25">
      <c r="A67" s="181" t="s">
        <v>774</v>
      </c>
      <c r="B67" s="182" t="str">
        <f ca="1">IF(LEN(A67)=0,"",INDEX('Smelter Look-up'!$A:$A,MATCH($A67,'Smelter Look-up'!$E:$E,0)))</f>
        <v>Tin</v>
      </c>
      <c r="C67" s="186" t="str">
        <f ca="1">IF(LEN(A67)=0,"",INDEX('Smelter Look-up'!$C:$C,MATCH($A67,'Smelter Look-up'!$E:$E,0)))</f>
        <v>Mitsubishi Materials Corporation</v>
      </c>
      <c r="D67" s="230"/>
      <c r="E67" s="182" t="str">
        <f ca="1">IF(ISERROR($V67),"",OFFSET('Smelter Look-up'!$D$4,$V67-4,0)&amp;"")</f>
        <v>JAPAN</v>
      </c>
      <c r="F67" s="182" t="str">
        <f ca="1">IF(ISERROR($V67),"",OFFSET('Smelter Look-up'!$E$4,$V67-4,0))</f>
        <v>CID001191</v>
      </c>
      <c r="G67" s="182" t="str">
        <f ca="1">IF(C67=$X$4,IF(ISERROR($V67),"Enter smelter details","RMI"),IF(ISERROR($V67),"",OFFSET('Smelter Look-up'!$F$4,$V67-4,0)))</f>
        <v>RMI</v>
      </c>
      <c r="H67" s="183" t="s">
        <v>15807</v>
      </c>
      <c r="I67" s="184" t="str">
        <f ca="1">IF(ISERROR($V67),"",OFFSET('Smelter Look-up'!$H$4,$V67-4,0))</f>
        <v>Tokyo</v>
      </c>
      <c r="J67" s="184" t="str">
        <f ca="1">IF(ISERROR($V67),"",OFFSET('Smelter Look-up'!$I$4,$V67-4,0))</f>
        <v>Tokyo</v>
      </c>
      <c r="K67" s="224" t="s">
        <v>15807</v>
      </c>
      <c r="L67" s="224" t="s">
        <v>15807</v>
      </c>
      <c r="M67" s="224" t="s">
        <v>15807</v>
      </c>
      <c r="N67" s="224" t="s">
        <v>15807</v>
      </c>
      <c r="O67" s="224" t="s">
        <v>15811</v>
      </c>
      <c r="P67" s="185" t="s">
        <v>488</v>
      </c>
      <c r="Q67" s="225" t="s">
        <v>15807</v>
      </c>
      <c r="R67" s="182" t="str">
        <f ca="1">IF(ISERROR($V67),"",OFFSET('Smelter Look-up'!$C$4,$V67-4,0)&amp;"")</f>
        <v>Mitsubishi Materials Corporation</v>
      </c>
      <c r="S67" s="181" t="str">
        <f t="shared" ca="1" si="6"/>
        <v>JP</v>
      </c>
      <c r="T67" s="181" t="str">
        <f ca="1">IF(B67="","",IF(ISERROR(MATCH($J67,SorP!$B$1:$B$6279,0)),"",INDIRECT("'SorP'!$A$"&amp;MATCH($S67&amp;$J67,SorP!C:C,0))))</f>
        <v>JP-13</v>
      </c>
      <c r="U67" s="201"/>
      <c r="V67" s="226">
        <f ca="1">IF(C67="",NA(),IF(OR(C67="Smelter not listed",C67="Smelter not yet identified"),MATCH($B67&amp;$D67,'Smelter Look-up'!$J:$J,0),MATCH($B67&amp;$C67,'Smelter Look-up'!$J:$J,0)))</f>
        <v>471</v>
      </c>
      <c r="X67" s="227">
        <f t="shared" ca="1" si="7"/>
        <v>0</v>
      </c>
      <c r="AB67" s="228" t="str">
        <f t="shared" ca="1" si="8"/>
        <v>TinMitsubishi Materials Corporation</v>
      </c>
    </row>
    <row r="68" spans="1:28" s="227" customFormat="1" ht="20.25">
      <c r="A68" s="181" t="s">
        <v>776</v>
      </c>
      <c r="B68" s="182" t="str">
        <f ca="1">IF(LEN(A68)=0,"",INDEX('Smelter Look-up'!$A:$A,MATCH($A68,'Smelter Look-up'!$E:$E,0)))</f>
        <v>Tin</v>
      </c>
      <c r="C68" s="186" t="str">
        <f ca="1">IF(LEN(A68)=0,"",INDEX('Smelter Look-up'!$C:$C,MATCH($A68,'Smelter Look-up'!$E:$E,0)))</f>
        <v>O.M. Manufacturing (Thailand) Co., Ltd.</v>
      </c>
      <c r="D68" s="230"/>
      <c r="E68" s="182" t="str">
        <f ca="1">IF(ISERROR($V68),"",OFFSET('Smelter Look-up'!$D$4,$V68-4,0)&amp;"")</f>
        <v>THAILAND</v>
      </c>
      <c r="F68" s="182" t="str">
        <f ca="1">IF(ISERROR($V68),"",OFFSET('Smelter Look-up'!$E$4,$V68-4,0))</f>
        <v>CID001314</v>
      </c>
      <c r="G68" s="182" t="str">
        <f ca="1">IF(C68=$X$4,IF(ISERROR($V68),"Enter smelter details","RMI"),IF(ISERROR($V68),"",OFFSET('Smelter Look-up'!$F$4,$V68-4,0)))</f>
        <v>RMI</v>
      </c>
      <c r="H68" s="183" t="s">
        <v>15807</v>
      </c>
      <c r="I68" s="184" t="str">
        <f ca="1">IF(ISERROR($V68),"",OFFSET('Smelter Look-up'!$H$4,$V68-4,0))</f>
        <v>Nongkham Sriracha</v>
      </c>
      <c r="J68" s="184" t="str">
        <f ca="1">IF(ISERROR($V68),"",OFFSET('Smelter Look-up'!$I$4,$V68-4,0))</f>
        <v>Chon Buri</v>
      </c>
      <c r="K68" s="224" t="s">
        <v>15807</v>
      </c>
      <c r="L68" s="224" t="s">
        <v>15807</v>
      </c>
      <c r="M68" s="224" t="s">
        <v>15807</v>
      </c>
      <c r="N68" s="224" t="s">
        <v>15807</v>
      </c>
      <c r="O68" s="224" t="s">
        <v>15811</v>
      </c>
      <c r="P68" s="185" t="s">
        <v>488</v>
      </c>
      <c r="Q68" s="225" t="s">
        <v>15807</v>
      </c>
      <c r="R68" s="182" t="str">
        <f ca="1">IF(ISERROR($V68),"",OFFSET('Smelter Look-up'!$C$4,$V68-4,0)&amp;"")</f>
        <v>O.M. Manufacturing (Thailand) Co., Ltd.</v>
      </c>
      <c r="S68" s="181" t="str">
        <f t="shared" ca="1" si="6"/>
        <v>TH</v>
      </c>
      <c r="T68" s="181" t="str">
        <f ca="1">IF(B68="","",IF(ISERROR(MATCH($J68,SorP!$B$1:$B$6279,0)),"",INDIRECT("'SorP'!$A$"&amp;MATCH($S68&amp;$J68,SorP!C:C,0))))</f>
        <v>TH-20</v>
      </c>
      <c r="U68" s="201"/>
      <c r="V68" s="226">
        <f ca="1">IF(C68="",NA(),IF(OR(C68="Smelter not listed",C68="Smelter not yet identified"),MATCH($B68&amp;$D68,'Smelter Look-up'!$J:$J,0),MATCH($B68&amp;$C68,'Smelter Look-up'!$J:$J,0)))</f>
        <v>479</v>
      </c>
      <c r="X68" s="227">
        <f t="shared" ca="1" si="7"/>
        <v>0</v>
      </c>
      <c r="AB68" s="228" t="str">
        <f t="shared" ca="1" si="8"/>
        <v>TinO.M. Manufacturing (Thailand) Co., Ltd.</v>
      </c>
    </row>
    <row r="69" spans="1:28" s="227" customFormat="1" ht="20.25">
      <c r="A69" s="181" t="s">
        <v>1397</v>
      </c>
      <c r="B69" s="182" t="str">
        <f ca="1">IF(LEN(A69)=0,"",INDEX('Smelter Look-up'!$A:$A,MATCH($A69,'Smelter Look-up'!$E:$E,0)))</f>
        <v>Tin</v>
      </c>
      <c r="C69" s="186" t="str">
        <f ca="1">IF(LEN(A69)=0,"",INDEX('Smelter Look-up'!$C:$C,MATCH($A69,'Smelter Look-up'!$E:$E,0)))</f>
        <v>O.M. Manufacturing Philippines, Inc.</v>
      </c>
      <c r="D69" s="230"/>
      <c r="E69" s="182" t="str">
        <f ca="1">IF(ISERROR($V69),"",OFFSET('Smelter Look-up'!$D$4,$V69-4,0)&amp;"")</f>
        <v>PHILIPPINES</v>
      </c>
      <c r="F69" s="182" t="str">
        <f ca="1">IF(ISERROR($V69),"",OFFSET('Smelter Look-up'!$E$4,$V69-4,0))</f>
        <v>CID002517</v>
      </c>
      <c r="G69" s="182" t="str">
        <f ca="1">IF(C69=$X$4,IF(ISERROR($V69),"Enter smelter details","RMI"),IF(ISERROR($V69),"",OFFSET('Smelter Look-up'!$F$4,$V69-4,0)))</f>
        <v>RMI</v>
      </c>
      <c r="H69" s="183" t="s">
        <v>15807</v>
      </c>
      <c r="I69" s="184" t="str">
        <f ca="1">IF(ISERROR($V69),"",OFFSET('Smelter Look-up'!$H$4,$V69-4,0))</f>
        <v>Rosario</v>
      </c>
      <c r="J69" s="184" t="str">
        <f ca="1">IF(ISERROR($V69),"",OFFSET('Smelter Look-up'!$I$4,$V69-4,0))</f>
        <v>Cavite</v>
      </c>
      <c r="K69" s="224" t="s">
        <v>15807</v>
      </c>
      <c r="L69" s="224" t="s">
        <v>15807</v>
      </c>
      <c r="M69" s="224" t="s">
        <v>15807</v>
      </c>
      <c r="N69" s="224" t="s">
        <v>15807</v>
      </c>
      <c r="O69" s="224" t="s">
        <v>15811</v>
      </c>
      <c r="P69" s="185" t="s">
        <v>488</v>
      </c>
      <c r="Q69" s="225" t="s">
        <v>15807</v>
      </c>
      <c r="R69" s="182" t="str">
        <f ca="1">IF(ISERROR($V69),"",OFFSET('Smelter Look-up'!$C$4,$V69-4,0)&amp;"")</f>
        <v>O.M. Manufacturing Philippines, Inc.</v>
      </c>
      <c r="S69" s="181" t="str">
        <f t="shared" ref="S69" ca="1" si="9">IF(B69="","",IF(ISERROR(MATCH($E69,CL,0)),"Unknown",INDIRECT("'C'!$A$"&amp;MATCH($E69,CL,0)+1)))</f>
        <v>PH</v>
      </c>
      <c r="T69" s="181" t="str">
        <f ca="1">IF(B69="","",IF(ISERROR(MATCH($J69,SorP!$B$1:$B$6279,0)),"",INDIRECT("'SorP'!$A$"&amp;MATCH($S69&amp;$J69,SorP!C:C,0))))</f>
        <v>PH-CAV</v>
      </c>
      <c r="U69" s="201"/>
      <c r="V69" s="226">
        <f ca="1">IF(C69="",NA(),IF(OR(C69="Smelter not listed",C69="Smelter not yet identified"),MATCH($B69&amp;$D69,'Smelter Look-up'!$J:$J,0),MATCH($B69&amp;$C69,'Smelter Look-up'!$J:$J,0)))</f>
        <v>480</v>
      </c>
      <c r="X69" s="227">
        <f t="shared" ref="X69" ca="1" si="10">IF(AND(C69="Smelter not listed",OR(LEN(D69)=0,LEN(E69)=0)),1,0)</f>
        <v>0</v>
      </c>
      <c r="AB69" s="228" t="str">
        <f t="shared" ref="AB69" ca="1" si="11">B69&amp;C69</f>
        <v>TinO.M. Manufacturing Philippines, Inc.</v>
      </c>
    </row>
    <row r="70" spans="1:28" s="227" customFormat="1" ht="38.25">
      <c r="A70" s="181" t="s">
        <v>777</v>
      </c>
      <c r="B70" s="182" t="str">
        <f ca="1">IF(LEN(A70)=0,"",INDEX('Smelter Look-up'!$A:$A,MATCH($A70,'Smelter Look-up'!$E:$E,0)))</f>
        <v>Tin</v>
      </c>
      <c r="C70" s="186" t="str">
        <f ca="1">IF(LEN(A70)=0,"",INDEX('Smelter Look-up'!$C:$C,MATCH($A70,'Smelter Look-up'!$E:$E,0)))</f>
        <v>Operaciones Metalurgicas S.A.</v>
      </c>
      <c r="D70" s="230"/>
      <c r="E70" s="182" t="str">
        <f ca="1">IF(ISERROR($V70),"",OFFSET('Smelter Look-up'!$D$4,$V70-4,0)&amp;"")</f>
        <v>BOLIVIA (PLURINATIONAL STATE OF)</v>
      </c>
      <c r="F70" s="182" t="str">
        <f ca="1">IF(ISERROR($V70),"",OFFSET('Smelter Look-up'!$E$4,$V70-4,0))</f>
        <v>CID001337</v>
      </c>
      <c r="G70" s="182" t="str">
        <f ca="1">IF(C70=$X$4,IF(ISERROR($V70),"Enter smelter details","RMI"),IF(ISERROR($V70),"",OFFSET('Smelter Look-up'!$F$4,$V70-4,0)))</f>
        <v>RMI</v>
      </c>
      <c r="H70" s="183" t="s">
        <v>15807</v>
      </c>
      <c r="I70" s="184" t="str">
        <f ca="1">IF(ISERROR($V70),"",OFFSET('Smelter Look-up'!$H$4,$V70-4,0))</f>
        <v>Oruro</v>
      </c>
      <c r="J70" s="184" t="str">
        <f ca="1">IF(ISERROR($V70),"",OFFSET('Smelter Look-up'!$I$4,$V70-4,0))</f>
        <v>Oruro</v>
      </c>
      <c r="K70" s="224" t="s">
        <v>15807</v>
      </c>
      <c r="L70" s="224" t="s">
        <v>15807</v>
      </c>
      <c r="M70" s="224" t="s">
        <v>15807</v>
      </c>
      <c r="N70" s="224" t="s">
        <v>15807</v>
      </c>
      <c r="O70" s="224" t="s">
        <v>15810</v>
      </c>
      <c r="P70" s="185" t="s">
        <v>489</v>
      </c>
      <c r="Q70" s="225" t="s">
        <v>15807</v>
      </c>
      <c r="R70" s="182" t="str">
        <f ca="1">IF(ISERROR($V70),"",OFFSET('Smelter Look-up'!$C$4,$V70-4,0)&amp;"")</f>
        <v>Operaciones Metalurgicas S.A.</v>
      </c>
      <c r="S70" s="181" t="str">
        <f t="shared" ref="S70:S101" ca="1" si="12">IF(B70="","",IF(ISERROR(MATCH($E70,CL,0)),"Unknown",INDIRECT("'C'!$A$"&amp;MATCH($E70,CL,0)+1)))</f>
        <v>BO</v>
      </c>
      <c r="T70" s="181" t="str">
        <f ca="1">IF(B70="","",IF(ISERROR(MATCH($J70,SorP!$B$1:$B$6279,0)),"",INDIRECT("'SorP'!$A$"&amp;MATCH($S70&amp;$J70,SorP!C:C,0))))</f>
        <v>BO-O</v>
      </c>
      <c r="U70" s="201"/>
      <c r="V70" s="226">
        <f ca="1">IF(C70="",NA(),IF(OR(C70="Smelter not listed",C70="Smelter not yet identified"),MATCH($B70&amp;$D70,'Smelter Look-up'!$J:$J,0),MATCH($B70&amp;$C70,'Smelter Look-up'!$J:$J,0)))</f>
        <v>482</v>
      </c>
      <c r="X70" s="227">
        <f t="shared" ref="X70:X101" ca="1" si="13">IF(AND(C70="Smelter not listed",OR(LEN(D70)=0,LEN(E70)=0)),1,0)</f>
        <v>0</v>
      </c>
      <c r="AB70" s="228" t="str">
        <f t="shared" ref="AB70:AB101" ca="1" si="14">B70&amp;C70</f>
        <v>TinOperaciones Metalurgicas S.A.</v>
      </c>
    </row>
    <row r="71" spans="1:28" s="227" customFormat="1" ht="25.5">
      <c r="A71" s="181" t="s">
        <v>15095</v>
      </c>
      <c r="B71" s="182" t="str">
        <f ca="1">IF(LEN(A71)=0,"",INDEX('Smelter Look-up'!$A:$A,MATCH($A71,'Smelter Look-up'!$E:$E,0)))</f>
        <v>Tin</v>
      </c>
      <c r="C71" s="186" t="str">
        <f ca="1">IF(LEN(A71)=0,"",INDEX('Smelter Look-up'!$C:$C,MATCH($A71,'Smelter Look-up'!$E:$E,0)))</f>
        <v>PT Aries Kencana Sejahtera</v>
      </c>
      <c r="D71" s="230"/>
      <c r="E71" s="182" t="str">
        <f ca="1">IF(ISERROR($V71),"",OFFSET('Smelter Look-up'!$D$4,$V71-4,0)&amp;"")</f>
        <v>INDONESIA</v>
      </c>
      <c r="F71" s="182" t="str">
        <f ca="1">IF(ISERROR($V71),"",OFFSET('Smelter Look-up'!$E$4,$V71-4,0))</f>
        <v>CID000309</v>
      </c>
      <c r="G71" s="182" t="str">
        <f ca="1">IF(C71=$X$4,IF(ISERROR($V71),"Enter smelter details","RMI"),IF(ISERROR($V71),"",OFFSET('Smelter Look-up'!$F$4,$V71-4,0)))</f>
        <v>RMI</v>
      </c>
      <c r="H71" s="183" t="s">
        <v>15807</v>
      </c>
      <c r="I71" s="184" t="str">
        <f ca="1">IF(ISERROR($V71),"",OFFSET('Smelter Look-up'!$H$4,$V71-4,0))</f>
        <v>Pemali</v>
      </c>
      <c r="J71" s="184" t="str">
        <f ca="1">IF(ISERROR($V71),"",OFFSET('Smelter Look-up'!$I$4,$V71-4,0))</f>
        <v>Kepulauan Bangka Belitung</v>
      </c>
      <c r="K71" s="224" t="s">
        <v>15807</v>
      </c>
      <c r="L71" s="224" t="s">
        <v>15807</v>
      </c>
      <c r="M71" s="224" t="s">
        <v>15807</v>
      </c>
      <c r="N71" s="224" t="s">
        <v>15807</v>
      </c>
      <c r="O71" s="224" t="s">
        <v>15810</v>
      </c>
      <c r="P71" s="185" t="s">
        <v>489</v>
      </c>
      <c r="Q71" s="225" t="s">
        <v>15807</v>
      </c>
      <c r="R71" s="182" t="str">
        <f ca="1">IF(ISERROR($V71),"",OFFSET('Smelter Look-up'!$C$4,$V71-4,0)&amp;"")</f>
        <v>PT Aries Kencana Sejahtera</v>
      </c>
      <c r="S71" s="181" t="str">
        <f t="shared" ca="1" si="12"/>
        <v>ID</v>
      </c>
      <c r="T71" s="181" t="str">
        <f ca="1">IF(B71="","",IF(ISERROR(MATCH($J71,SorP!$B$1:$B$6279,0)),"",INDIRECT("'SorP'!$A$"&amp;MATCH($S71&amp;$J71,SorP!C:C,0))))</f>
        <v>ID-BB</v>
      </c>
      <c r="U71" s="201"/>
      <c r="V71" s="226">
        <f ca="1">IF(C71="",NA(),IF(OR(C71="Smelter not listed",C71="Smelter not yet identified"),MATCH($B71&amp;$D71,'Smelter Look-up'!$J:$J,0),MATCH($B71&amp;$C71,'Smelter Look-up'!$J:$J,0)))</f>
        <v>486</v>
      </c>
      <c r="X71" s="227">
        <f t="shared" ca="1" si="13"/>
        <v>0</v>
      </c>
      <c r="AB71" s="228" t="str">
        <f t="shared" ca="1" si="14"/>
        <v>TinPT Aries Kencana Sejahtera</v>
      </c>
    </row>
    <row r="72" spans="1:28" s="227" customFormat="1" ht="25.5">
      <c r="A72" s="181" t="s">
        <v>778</v>
      </c>
      <c r="B72" s="182" t="str">
        <f ca="1">IF(LEN(A72)=0,"",INDEX('Smelter Look-up'!$A:$A,MATCH($A72,'Smelter Look-up'!$E:$E,0)))</f>
        <v>Tin</v>
      </c>
      <c r="C72" s="186" t="str">
        <f ca="1">IF(LEN(A72)=0,"",INDEX('Smelter Look-up'!$C:$C,MATCH($A72,'Smelter Look-up'!$E:$E,0)))</f>
        <v>PT Artha Cipta Langgeng</v>
      </c>
      <c r="D72" s="230"/>
      <c r="E72" s="182" t="str">
        <f ca="1">IF(ISERROR($V72),"",OFFSET('Smelter Look-up'!$D$4,$V72-4,0)&amp;"")</f>
        <v>INDONESIA</v>
      </c>
      <c r="F72" s="182" t="str">
        <f ca="1">IF(ISERROR($V72),"",OFFSET('Smelter Look-up'!$E$4,$V72-4,0))</f>
        <v>CID001399</v>
      </c>
      <c r="G72" s="182" t="str">
        <f ca="1">IF(C72=$X$4,IF(ISERROR($V72),"Enter smelter details","RMI"),IF(ISERROR($V72),"",OFFSET('Smelter Look-up'!$F$4,$V72-4,0)))</f>
        <v>RMI</v>
      </c>
      <c r="H72" s="183" t="s">
        <v>15807</v>
      </c>
      <c r="I72" s="184" t="str">
        <f ca="1">IF(ISERROR($V72),"",OFFSET('Smelter Look-up'!$H$4,$V72-4,0))</f>
        <v>Sungailiat</v>
      </c>
      <c r="J72" s="184" t="str">
        <f ca="1">IF(ISERROR($V72),"",OFFSET('Smelter Look-up'!$I$4,$V72-4,0))</f>
        <v>Kepulauan Bangka Belitung</v>
      </c>
      <c r="K72" s="224" t="s">
        <v>15807</v>
      </c>
      <c r="L72" s="224" t="s">
        <v>15807</v>
      </c>
      <c r="M72" s="224" t="s">
        <v>15807</v>
      </c>
      <c r="N72" s="224" t="s">
        <v>15807</v>
      </c>
      <c r="O72" s="224" t="s">
        <v>15810</v>
      </c>
      <c r="P72" s="185" t="s">
        <v>489</v>
      </c>
      <c r="Q72" s="225" t="s">
        <v>15807</v>
      </c>
      <c r="R72" s="182" t="str">
        <f ca="1">IF(ISERROR($V72),"",OFFSET('Smelter Look-up'!$C$4,$V72-4,0)&amp;"")</f>
        <v>PT Artha Cipta Langgeng</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487</v>
      </c>
      <c r="X72" s="227">
        <f t="shared" ca="1" si="13"/>
        <v>0</v>
      </c>
      <c r="AB72" s="228" t="str">
        <f t="shared" ca="1" si="14"/>
        <v>TinPT Artha Cipta Langgeng</v>
      </c>
    </row>
    <row r="73" spans="1:28" s="227" customFormat="1" ht="25.5">
      <c r="A73" s="181" t="s">
        <v>1399</v>
      </c>
      <c r="B73" s="182" t="str">
        <f ca="1">IF(LEN(A73)=0,"",INDEX('Smelter Look-up'!$A:$A,MATCH($A73,'Smelter Look-up'!$E:$E,0)))</f>
        <v>Tin</v>
      </c>
      <c r="C73" s="186" t="str">
        <f ca="1">IF(LEN(A73)=0,"",INDEX('Smelter Look-up'!$C:$C,MATCH($A73,'Smelter Look-up'!$E:$E,0)))</f>
        <v>PT ATD Makmur Mandiri Jaya</v>
      </c>
      <c r="D73" s="230"/>
      <c r="E73" s="182" t="str">
        <f ca="1">IF(ISERROR($V73),"",OFFSET('Smelter Look-up'!$D$4,$V73-4,0)&amp;"")</f>
        <v>INDONESIA</v>
      </c>
      <c r="F73" s="182" t="str">
        <f ca="1">IF(ISERROR($V73),"",OFFSET('Smelter Look-up'!$E$4,$V73-4,0))</f>
        <v>CID002503</v>
      </c>
      <c r="G73" s="182" t="str">
        <f ca="1">IF(C73=$X$4,IF(ISERROR($V73),"Enter smelter details","RMI"),IF(ISERROR($V73),"",OFFSET('Smelter Look-up'!$F$4,$V73-4,0)))</f>
        <v>RMI</v>
      </c>
      <c r="H73" s="183" t="s">
        <v>15807</v>
      </c>
      <c r="I73" s="184" t="str">
        <f ca="1">IF(ISERROR($V73),"",OFFSET('Smelter Look-up'!$H$4,$V73-4,0))</f>
        <v>Sungailiat</v>
      </c>
      <c r="J73" s="184" t="str">
        <f ca="1">IF(ISERROR($V73),"",OFFSET('Smelter Look-up'!$I$4,$V73-4,0))</f>
        <v>Kepulauan Bangka Belitung</v>
      </c>
      <c r="K73" s="224" t="s">
        <v>15807</v>
      </c>
      <c r="L73" s="224" t="s">
        <v>15807</v>
      </c>
      <c r="M73" s="224" t="s">
        <v>15807</v>
      </c>
      <c r="N73" s="224" t="s">
        <v>15807</v>
      </c>
      <c r="O73" s="224" t="s">
        <v>15810</v>
      </c>
      <c r="P73" s="185" t="s">
        <v>489</v>
      </c>
      <c r="Q73" s="225" t="s">
        <v>15807</v>
      </c>
      <c r="R73" s="182" t="str">
        <f ca="1">IF(ISERROR($V73),"",OFFSET('Smelter Look-up'!$C$4,$V73-4,0)&amp;"")</f>
        <v>PT ATD Makmur Mandiri Jaya</v>
      </c>
      <c r="S73" s="181" t="str">
        <f t="shared" ca="1" si="12"/>
        <v>ID</v>
      </c>
      <c r="T73" s="181" t="str">
        <f ca="1">IF(B73="","",IF(ISERROR(MATCH($J73,SorP!$B$1:$B$6279,0)),"",INDIRECT("'SorP'!$A$"&amp;MATCH($S73&amp;$J73,SorP!C:C,0))))</f>
        <v>ID-BB</v>
      </c>
      <c r="U73" s="201"/>
      <c r="V73" s="226">
        <f ca="1">IF(C73="",NA(),IF(OR(C73="Smelter not listed",C73="Smelter not yet identified"),MATCH($B73&amp;$D73,'Smelter Look-up'!$J:$J,0),MATCH($B73&amp;$C73,'Smelter Look-up'!$J:$J,0)))</f>
        <v>488</v>
      </c>
      <c r="X73" s="227">
        <f t="shared" ca="1" si="13"/>
        <v>0</v>
      </c>
      <c r="AB73" s="228" t="str">
        <f t="shared" ca="1" si="14"/>
        <v>TinPT ATD Makmur Mandiri Jaya</v>
      </c>
    </row>
    <row r="74" spans="1:28" s="227" customFormat="1" ht="25.5">
      <c r="A74" s="181" t="s">
        <v>15479</v>
      </c>
      <c r="B74" s="182" t="str">
        <f ca="1">IF(LEN(A74)=0,"",INDEX('Smelter Look-up'!$A:$A,MATCH($A74,'Smelter Look-up'!$E:$E,0)))</f>
        <v>Tin</v>
      </c>
      <c r="C74" s="186" t="str">
        <f ca="1">IF(LEN(A74)=0,"",INDEX('Smelter Look-up'!$C:$C,MATCH($A74,'Smelter Look-up'!$E:$E,0)))</f>
        <v>PT Babel Inti Perkasa</v>
      </c>
      <c r="D74" s="230"/>
      <c r="E74" s="182" t="str">
        <f ca="1">IF(ISERROR($V74),"",OFFSET('Smelter Look-up'!$D$4,$V74-4,0)&amp;"")</f>
        <v>INDONESIA</v>
      </c>
      <c r="F74" s="182" t="str">
        <f ca="1">IF(ISERROR($V74),"",OFFSET('Smelter Look-up'!$E$4,$V74-4,0))</f>
        <v>CID001402</v>
      </c>
      <c r="G74" s="182" t="str">
        <f ca="1">IF(C74=$X$4,IF(ISERROR($V74),"Enter smelter details","RMI"),IF(ISERROR($V74),"",OFFSET('Smelter Look-up'!$F$4,$V74-4,0)))</f>
        <v>RMI</v>
      </c>
      <c r="H74" s="183" t="s">
        <v>15807</v>
      </c>
      <c r="I74" s="184" t="str">
        <f ca="1">IF(ISERROR($V74),"",OFFSET('Smelter Look-up'!$H$4,$V74-4,0))</f>
        <v>Lintang</v>
      </c>
      <c r="J74" s="184" t="str">
        <f ca="1">IF(ISERROR($V74),"",OFFSET('Smelter Look-up'!$I$4,$V74-4,0))</f>
        <v>Kepulauan Bangka Belitung</v>
      </c>
      <c r="K74" s="224" t="s">
        <v>15807</v>
      </c>
      <c r="L74" s="224" t="s">
        <v>15807</v>
      </c>
      <c r="M74" s="224" t="s">
        <v>15807</v>
      </c>
      <c r="N74" s="224" t="s">
        <v>15807</v>
      </c>
      <c r="O74" s="224" t="s">
        <v>15810</v>
      </c>
      <c r="P74" s="185" t="s">
        <v>489</v>
      </c>
      <c r="Q74" s="225" t="s">
        <v>15807</v>
      </c>
      <c r="R74" s="182" t="str">
        <f ca="1">IF(ISERROR($V74),"",OFFSET('Smelter Look-up'!$C$4,$V74-4,0)&amp;"")</f>
        <v>PT Babel Inti Perkasa</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489</v>
      </c>
      <c r="X74" s="227">
        <f t="shared" ca="1" si="13"/>
        <v>0</v>
      </c>
      <c r="AB74" s="228" t="str">
        <f t="shared" ca="1" si="14"/>
        <v>TinPT Babel Inti Perkasa</v>
      </c>
    </row>
    <row r="75" spans="1:28" s="227" customFormat="1" ht="25.5">
      <c r="A75" s="181" t="s">
        <v>15108</v>
      </c>
      <c r="B75" s="182" t="str">
        <f ca="1">IF(LEN(A75)=0,"",INDEX('Smelter Look-up'!$A:$A,MATCH($A75,'Smelter Look-up'!$E:$E,0)))</f>
        <v>Tin</v>
      </c>
      <c r="C75" s="186" t="str">
        <f ca="1">IF(LEN(A75)=0,"",INDEX('Smelter Look-up'!$C:$C,MATCH($A75,'Smelter Look-up'!$E:$E,0)))</f>
        <v>PT Babel Surya Alam Lestari</v>
      </c>
      <c r="D75" s="230"/>
      <c r="E75" s="182" t="str">
        <f ca="1">IF(ISERROR($V75),"",OFFSET('Smelter Look-up'!$D$4,$V75-4,0)&amp;"")</f>
        <v>INDONESIA</v>
      </c>
      <c r="F75" s="182" t="str">
        <f ca="1">IF(ISERROR($V75),"",OFFSET('Smelter Look-up'!$E$4,$V75-4,0))</f>
        <v>CID001406</v>
      </c>
      <c r="G75" s="182" t="str">
        <f ca="1">IF(C75=$X$4,IF(ISERROR($V75),"Enter smelter details","RMI"),IF(ISERROR($V75),"",OFFSET('Smelter Look-up'!$F$4,$V75-4,0)))</f>
        <v>RMI</v>
      </c>
      <c r="H75" s="183" t="s">
        <v>15807</v>
      </c>
      <c r="I75" s="184" t="str">
        <f ca="1">IF(ISERROR($V75),"",OFFSET('Smelter Look-up'!$H$4,$V75-4,0))</f>
        <v>Badau</v>
      </c>
      <c r="J75" s="184" t="str">
        <f ca="1">IF(ISERROR($V75),"",OFFSET('Smelter Look-up'!$I$4,$V75-4,0))</f>
        <v>Kepulauan Bangka Belitung</v>
      </c>
      <c r="K75" s="224" t="s">
        <v>15807</v>
      </c>
      <c r="L75" s="224" t="s">
        <v>15807</v>
      </c>
      <c r="M75" s="224" t="s">
        <v>15807</v>
      </c>
      <c r="N75" s="224" t="s">
        <v>15807</v>
      </c>
      <c r="O75" s="224" t="s">
        <v>15810</v>
      </c>
      <c r="P75" s="185" t="s">
        <v>489</v>
      </c>
      <c r="Q75" s="225" t="s">
        <v>15807</v>
      </c>
      <c r="R75" s="182" t="str">
        <f ca="1">IF(ISERROR($V75),"",OFFSET('Smelter Look-up'!$C$4,$V75-4,0)&amp;"")</f>
        <v>PT Babel Surya Alam Lestari</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490</v>
      </c>
      <c r="X75" s="227">
        <f t="shared" ca="1" si="13"/>
        <v>0</v>
      </c>
      <c r="AB75" s="228" t="str">
        <f t="shared" ca="1" si="14"/>
        <v>TinPT Babel Surya Alam Lestari</v>
      </c>
    </row>
    <row r="76" spans="1:28" s="227" customFormat="1" ht="25.5">
      <c r="A76" s="181" t="s">
        <v>15544</v>
      </c>
      <c r="B76" s="182" t="str">
        <f ca="1">IF(LEN(A76)=0,"",INDEX('Smelter Look-up'!$A:$A,MATCH($A76,'Smelter Look-up'!$E:$E,0)))</f>
        <v>Tin</v>
      </c>
      <c r="C76" s="186" t="str">
        <f ca="1">IF(LEN(A76)=0,"",INDEX('Smelter Look-up'!$C:$C,MATCH($A76,'Smelter Look-up'!$E:$E,0)))</f>
        <v>PT Bangka Prima Tin</v>
      </c>
      <c r="D76" s="230"/>
      <c r="E76" s="182" t="str">
        <f ca="1">IF(ISERROR($V76),"",OFFSET('Smelter Look-up'!$D$4,$V76-4,0)&amp;"")</f>
        <v>INDONESIA</v>
      </c>
      <c r="F76" s="182" t="str">
        <f ca="1">IF(ISERROR($V76),"",OFFSET('Smelter Look-up'!$E$4,$V76-4,0))</f>
        <v>CID002776</v>
      </c>
      <c r="G76" s="182" t="str">
        <f ca="1">IF(C76=$X$4,IF(ISERROR($V76),"Enter smelter details","RMI"),IF(ISERROR($V76),"",OFFSET('Smelter Look-up'!$F$4,$V76-4,0)))</f>
        <v>RMI</v>
      </c>
      <c r="H76" s="183" t="s">
        <v>15807</v>
      </c>
      <c r="I76" s="184" t="str">
        <f ca="1">IF(ISERROR($V76),"",OFFSET('Smelter Look-up'!$H$4,$V76-4,0))</f>
        <v>Air Mesu</v>
      </c>
      <c r="J76" s="184" t="str">
        <f ca="1">IF(ISERROR($V76),"",OFFSET('Smelter Look-up'!$I$4,$V76-4,0))</f>
        <v>Kepulauan Bangka Belitung</v>
      </c>
      <c r="K76" s="224" t="s">
        <v>15807</v>
      </c>
      <c r="L76" s="224" t="s">
        <v>15807</v>
      </c>
      <c r="M76" s="224" t="s">
        <v>15807</v>
      </c>
      <c r="N76" s="224" t="s">
        <v>15807</v>
      </c>
      <c r="O76" s="224" t="s">
        <v>15810</v>
      </c>
      <c r="P76" s="185" t="s">
        <v>489</v>
      </c>
      <c r="Q76" s="225" t="s">
        <v>15807</v>
      </c>
      <c r="R76" s="182" t="str">
        <f ca="1">IF(ISERROR($V76),"",OFFSET('Smelter Look-up'!$C$4,$V76-4,0)&amp;"")</f>
        <v>PT Bangka Prima Tin</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491</v>
      </c>
      <c r="X76" s="227">
        <f t="shared" ca="1" si="13"/>
        <v>0</v>
      </c>
      <c r="AB76" s="228" t="str">
        <f t="shared" ca="1" si="14"/>
        <v>TinPT Bangka Prima Tin</v>
      </c>
    </row>
    <row r="77" spans="1:28" s="227" customFormat="1" ht="25.5">
      <c r="A77" s="181" t="s">
        <v>14029</v>
      </c>
      <c r="B77" s="182" t="str">
        <f ca="1">IF(LEN(A77)=0,"",INDEX('Smelter Look-up'!$A:$A,MATCH($A77,'Smelter Look-up'!$E:$E,0)))</f>
        <v>Tin</v>
      </c>
      <c r="C77" s="186" t="str">
        <f ca="1">IF(LEN(A77)=0,"",INDEX('Smelter Look-up'!$C:$C,MATCH($A77,'Smelter Look-up'!$E:$E,0)))</f>
        <v>PT Bangka Serumpun</v>
      </c>
      <c r="D77" s="230"/>
      <c r="E77" s="182" t="str">
        <f ca="1">IF(ISERROR($V77),"",OFFSET('Smelter Look-up'!$D$4,$V77-4,0)&amp;"")</f>
        <v>INDONESIA</v>
      </c>
      <c r="F77" s="182" t="str">
        <f ca="1">IF(ISERROR($V77),"",OFFSET('Smelter Look-up'!$E$4,$V77-4,0))</f>
        <v>CID003205</v>
      </c>
      <c r="G77" s="182" t="str">
        <f ca="1">IF(C77=$X$4,IF(ISERROR($V77),"Enter smelter details","RMI"),IF(ISERROR($V77),"",OFFSET('Smelter Look-up'!$F$4,$V77-4,0)))</f>
        <v>RMI</v>
      </c>
      <c r="H77" s="183" t="s">
        <v>15807</v>
      </c>
      <c r="I77" s="184" t="str">
        <f ca="1">IF(ISERROR($V77),"",OFFSET('Smelter Look-up'!$H$4,$V77-4,0))</f>
        <v>Pangkalpinang</v>
      </c>
      <c r="J77" s="184" t="str">
        <f ca="1">IF(ISERROR($V77),"",OFFSET('Smelter Look-up'!$I$4,$V77-4,0))</f>
        <v>Kepulauan Bangka Belitung</v>
      </c>
      <c r="K77" s="224" t="s">
        <v>15807</v>
      </c>
      <c r="L77" s="224" t="s">
        <v>15807</v>
      </c>
      <c r="M77" s="224" t="s">
        <v>15807</v>
      </c>
      <c r="N77" s="224" t="s">
        <v>15807</v>
      </c>
      <c r="O77" s="224" t="s">
        <v>15810</v>
      </c>
      <c r="P77" s="185" t="s">
        <v>489</v>
      </c>
      <c r="Q77" s="225" t="s">
        <v>15807</v>
      </c>
      <c r="R77" s="182" t="str">
        <f ca="1">IF(ISERROR($V77),"",OFFSET('Smelter Look-up'!$C$4,$V77-4,0)&amp;"")</f>
        <v>PT Bangka Serumpun</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492</v>
      </c>
      <c r="X77" s="227">
        <f t="shared" ca="1" si="13"/>
        <v>0</v>
      </c>
      <c r="AB77" s="228" t="str">
        <f t="shared" ca="1" si="14"/>
        <v>TinPT Bangka Serumpun</v>
      </c>
    </row>
    <row r="78" spans="1:28" s="227" customFormat="1" ht="25.5">
      <c r="A78" s="181" t="s">
        <v>15471</v>
      </c>
      <c r="B78" s="182" t="str">
        <f ca="1">IF(LEN(A78)=0,"",INDEX('Smelter Look-up'!$A:$A,MATCH($A78,'Smelter Look-up'!$E:$E,0)))</f>
        <v>Tin</v>
      </c>
      <c r="C78" s="186" t="str">
        <f ca="1">IF(LEN(A78)=0,"",INDEX('Smelter Look-up'!$C:$C,MATCH($A78,'Smelter Look-up'!$E:$E,0)))</f>
        <v>PT Bukit Timah</v>
      </c>
      <c r="D78" s="230"/>
      <c r="E78" s="182" t="str">
        <f ca="1">IF(ISERROR($V78),"",OFFSET('Smelter Look-up'!$D$4,$V78-4,0)&amp;"")</f>
        <v>INDONESIA</v>
      </c>
      <c r="F78" s="182" t="str">
        <f ca="1">IF(ISERROR($V78),"",OFFSET('Smelter Look-up'!$E$4,$V78-4,0))</f>
        <v>CID001428</v>
      </c>
      <c r="G78" s="182" t="str">
        <f ca="1">IF(C78=$X$4,IF(ISERROR($V78),"Enter smelter details","RMI"),IF(ISERROR($V78),"",OFFSET('Smelter Look-up'!$F$4,$V78-4,0)))</f>
        <v>RMI</v>
      </c>
      <c r="H78" s="183" t="s">
        <v>15807</v>
      </c>
      <c r="I78" s="184" t="str">
        <f ca="1">IF(ISERROR($V78),"",OFFSET('Smelter Look-up'!$H$4,$V78-4,0))</f>
        <v>Pangkal Pinang</v>
      </c>
      <c r="J78" s="184" t="str">
        <f ca="1">IF(ISERROR($V78),"",OFFSET('Smelter Look-up'!$I$4,$V78-4,0))</f>
        <v>Kepulauan Bangka Belitung</v>
      </c>
      <c r="K78" s="224" t="s">
        <v>15807</v>
      </c>
      <c r="L78" s="224" t="s">
        <v>15807</v>
      </c>
      <c r="M78" s="224" t="s">
        <v>15807</v>
      </c>
      <c r="N78" s="224" t="s">
        <v>15807</v>
      </c>
      <c r="O78" s="224" t="s">
        <v>15810</v>
      </c>
      <c r="P78" s="185" t="s">
        <v>489</v>
      </c>
      <c r="Q78" s="225" t="s">
        <v>15807</v>
      </c>
      <c r="R78" s="182" t="str">
        <f ca="1">IF(ISERROR($V78),"",OFFSET('Smelter Look-up'!$C$4,$V78-4,0)&amp;"")</f>
        <v>PT Bukit Timah</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495</v>
      </c>
      <c r="X78" s="227">
        <f t="shared" ca="1" si="13"/>
        <v>0</v>
      </c>
      <c r="AB78" s="228" t="str">
        <f t="shared" ca="1" si="14"/>
        <v>TinPT Bukit Timah</v>
      </c>
    </row>
    <row r="79" spans="1:28" s="227" customFormat="1" ht="25.5">
      <c r="A79" s="181" t="s">
        <v>15484</v>
      </c>
      <c r="B79" s="182" t="str">
        <f ca="1">IF(LEN(A79)=0,"",INDEX('Smelter Look-up'!$A:$A,MATCH($A79,'Smelter Look-up'!$E:$E,0)))</f>
        <v>Tin</v>
      </c>
      <c r="C79" s="186" t="str">
        <f ca="1">IF(LEN(A79)=0,"",INDEX('Smelter Look-up'!$C:$C,MATCH($A79,'Smelter Look-up'!$E:$E,0)))</f>
        <v>PT Cipta Persada Mulia</v>
      </c>
      <c r="D79" s="230"/>
      <c r="E79" s="182" t="str">
        <f ca="1">IF(ISERROR($V79),"",OFFSET('Smelter Look-up'!$D$4,$V79-4,0)&amp;"")</f>
        <v>INDONESIA</v>
      </c>
      <c r="F79" s="182" t="str">
        <f ca="1">IF(ISERROR($V79),"",OFFSET('Smelter Look-up'!$E$4,$V79-4,0))</f>
        <v>CID002696</v>
      </c>
      <c r="G79" s="182" t="str">
        <f ca="1">IF(C79=$X$4,IF(ISERROR($V79),"Enter smelter details","RMI"),IF(ISERROR($V79),"",OFFSET('Smelter Look-up'!$F$4,$V79-4,0)))</f>
        <v>RMI</v>
      </c>
      <c r="H79" s="183" t="s">
        <v>15807</v>
      </c>
      <c r="I79" s="184" t="str">
        <f ca="1">IF(ISERROR($V79),"",OFFSET('Smelter Look-up'!$H$4,$V79-4,0))</f>
        <v>Batam</v>
      </c>
      <c r="J79" s="184" t="str">
        <f ca="1">IF(ISERROR($V79),"",OFFSET('Smelter Look-up'!$I$4,$V79-4,0))</f>
        <v>Kepulauan Riau</v>
      </c>
      <c r="K79" s="224" t="s">
        <v>15807</v>
      </c>
      <c r="L79" s="224" t="s">
        <v>15807</v>
      </c>
      <c r="M79" s="224" t="s">
        <v>15807</v>
      </c>
      <c r="N79" s="224" t="s">
        <v>15807</v>
      </c>
      <c r="O79" s="224" t="s">
        <v>15810</v>
      </c>
      <c r="P79" s="185" t="s">
        <v>489</v>
      </c>
      <c r="Q79" s="225" t="s">
        <v>15807</v>
      </c>
      <c r="R79" s="182" t="str">
        <f ca="1">IF(ISERROR($V79),"",OFFSET('Smelter Look-up'!$C$4,$V79-4,0)&amp;"")</f>
        <v>PT Cipta Persada Mulia</v>
      </c>
      <c r="S79" s="181" t="str">
        <f t="shared" ca="1" si="12"/>
        <v>ID</v>
      </c>
      <c r="T79" s="181" t="str">
        <f ca="1">IF(B79="","",IF(ISERROR(MATCH($J79,SorP!$B$1:$B$6279,0)),"",INDIRECT("'SorP'!$A$"&amp;MATCH($S79&amp;$J79,SorP!C:C,0))))</f>
        <v>ID-KR</v>
      </c>
      <c r="U79" s="201"/>
      <c r="V79" s="226">
        <f ca="1">IF(C79="",NA(),IF(OR(C79="Smelter not listed",C79="Smelter not yet identified"),MATCH($B79&amp;$D79,'Smelter Look-up'!$J:$J,0),MATCH($B79&amp;$C79,'Smelter Look-up'!$J:$J,0)))</f>
        <v>496</v>
      </c>
      <c r="X79" s="227">
        <f t="shared" ca="1" si="13"/>
        <v>0</v>
      </c>
      <c r="AB79" s="228" t="str">
        <f t="shared" ca="1" si="14"/>
        <v>TinPT Cipta Persada Mulia</v>
      </c>
    </row>
    <row r="80" spans="1:28" s="227" customFormat="1" ht="25.5">
      <c r="A80" s="181" t="s">
        <v>15110</v>
      </c>
      <c r="B80" s="182" t="str">
        <f ca="1">IF(LEN(A80)=0,"",INDEX('Smelter Look-up'!$A:$A,MATCH($A80,'Smelter Look-up'!$E:$E,0)))</f>
        <v>Tin</v>
      </c>
      <c r="C80" s="186" t="str">
        <f ca="1">IF(LEN(A80)=0,"",INDEX('Smelter Look-up'!$C:$C,MATCH($A80,'Smelter Look-up'!$E:$E,0)))</f>
        <v>PT Menara Cipta Mulia</v>
      </c>
      <c r="D80" s="230"/>
      <c r="E80" s="182" t="str">
        <f ca="1">IF(ISERROR($V80),"",OFFSET('Smelter Look-up'!$D$4,$V80-4,0)&amp;"")</f>
        <v>INDONESIA</v>
      </c>
      <c r="F80" s="182" t="str">
        <f ca="1">IF(ISERROR($V80),"",OFFSET('Smelter Look-up'!$E$4,$V80-4,0))</f>
        <v>CID002835</v>
      </c>
      <c r="G80" s="182" t="str">
        <f ca="1">IF(C80=$X$4,IF(ISERROR($V80),"Enter smelter details","RMI"),IF(ISERROR($V80),"",OFFSET('Smelter Look-up'!$F$4,$V80-4,0)))</f>
        <v>RMI</v>
      </c>
      <c r="H80" s="183" t="s">
        <v>15807</v>
      </c>
      <c r="I80" s="184" t="str">
        <f ca="1">IF(ISERROR($V80),"",OFFSET('Smelter Look-up'!$H$4,$V80-4,0))</f>
        <v>Mentawak</v>
      </c>
      <c r="J80" s="184" t="str">
        <f ca="1">IF(ISERROR($V80),"",OFFSET('Smelter Look-up'!$I$4,$V80-4,0))</f>
        <v>Kepulauan Bangka Belitung</v>
      </c>
      <c r="K80" s="224" t="s">
        <v>15807</v>
      </c>
      <c r="L80" s="224" t="s">
        <v>15807</v>
      </c>
      <c r="M80" s="224" t="s">
        <v>15807</v>
      </c>
      <c r="N80" s="224" t="s">
        <v>15807</v>
      </c>
      <c r="O80" s="224" t="s">
        <v>15810</v>
      </c>
      <c r="P80" s="185" t="s">
        <v>489</v>
      </c>
      <c r="Q80" s="225" t="s">
        <v>15807</v>
      </c>
      <c r="R80" s="182" t="str">
        <f ca="1">IF(ISERROR($V80),"",OFFSET('Smelter Look-up'!$C$4,$V80-4,0)&amp;"")</f>
        <v>PT Menara Cipta Mulia</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499</v>
      </c>
      <c r="X80" s="227">
        <f t="shared" ca="1" si="13"/>
        <v>0</v>
      </c>
      <c r="AB80" s="228" t="str">
        <f t="shared" ca="1" si="14"/>
        <v>TinPT Menara Cipta Mulia</v>
      </c>
    </row>
    <row r="81" spans="1:28" s="227" customFormat="1" ht="25.5">
      <c r="A81" s="181" t="s">
        <v>779</v>
      </c>
      <c r="B81" s="182" t="str">
        <f ca="1">IF(LEN(A81)=0,"",INDEX('Smelter Look-up'!$A:$A,MATCH($A81,'Smelter Look-up'!$E:$E,0)))</f>
        <v>Tin</v>
      </c>
      <c r="C81" s="186" t="str">
        <f ca="1">IF(LEN(A81)=0,"",INDEX('Smelter Look-up'!$C:$C,MATCH($A81,'Smelter Look-up'!$E:$E,0)))</f>
        <v>PT Mitra Stania Prima</v>
      </c>
      <c r="D81" s="230"/>
      <c r="E81" s="182" t="str">
        <f ca="1">IF(ISERROR($V81),"",OFFSET('Smelter Look-up'!$D$4,$V81-4,0)&amp;"")</f>
        <v>INDONESIA</v>
      </c>
      <c r="F81" s="182" t="str">
        <f ca="1">IF(ISERROR($V81),"",OFFSET('Smelter Look-up'!$E$4,$V81-4,0))</f>
        <v>CID001453</v>
      </c>
      <c r="G81" s="182" t="str">
        <f ca="1">IF(C81=$X$4,IF(ISERROR($V81),"Enter smelter details","RMI"),IF(ISERROR($V81),"",OFFSET('Smelter Look-up'!$F$4,$V81-4,0)))</f>
        <v>RMI</v>
      </c>
      <c r="H81" s="183" t="s">
        <v>15807</v>
      </c>
      <c r="I81" s="184" t="str">
        <f ca="1">IF(ISERROR($V81),"",OFFSET('Smelter Look-up'!$H$4,$V81-4,0))</f>
        <v>Sungailiat</v>
      </c>
      <c r="J81" s="184" t="str">
        <f ca="1">IF(ISERROR($V81),"",OFFSET('Smelter Look-up'!$I$4,$V81-4,0))</f>
        <v>Kepulauan Bangka Belitung</v>
      </c>
      <c r="K81" s="224" t="s">
        <v>15807</v>
      </c>
      <c r="L81" s="224" t="s">
        <v>15807</v>
      </c>
      <c r="M81" s="224" t="s">
        <v>15807</v>
      </c>
      <c r="N81" s="224" t="s">
        <v>15807</v>
      </c>
      <c r="O81" s="224" t="s">
        <v>15810</v>
      </c>
      <c r="P81" s="185" t="s">
        <v>489</v>
      </c>
      <c r="Q81" s="225" t="s">
        <v>15807</v>
      </c>
      <c r="R81" s="182" t="str">
        <f ca="1">IF(ISERROR($V81),"",OFFSET('Smelter Look-up'!$C$4,$V81-4,0)&amp;"")</f>
        <v>PT Mitra Stania Prima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500</v>
      </c>
      <c r="X81" s="227">
        <f t="shared" ca="1" si="13"/>
        <v>0</v>
      </c>
      <c r="AB81" s="228" t="str">
        <f t="shared" ca="1" si="14"/>
        <v>TinPT Mitra Stania Prima</v>
      </c>
    </row>
    <row r="82" spans="1:28" s="227" customFormat="1" ht="25.5">
      <c r="A82" s="181" t="s">
        <v>13868</v>
      </c>
      <c r="B82" s="182" t="str">
        <f ca="1">IF(LEN(A82)=0,"",INDEX('Smelter Look-up'!$A:$A,MATCH($A82,'Smelter Look-up'!$E:$E,0)))</f>
        <v>Tin</v>
      </c>
      <c r="C82" s="186" t="str">
        <f ca="1">IF(LEN(A82)=0,"",INDEX('Smelter Look-up'!$C:$C,MATCH($A82,'Smelter Look-up'!$E:$E,0)))</f>
        <v>PT Mitra Sukses Globalindo</v>
      </c>
      <c r="D82" s="230"/>
      <c r="E82" s="182" t="str">
        <f ca="1">IF(ISERROR($V82),"",OFFSET('Smelter Look-up'!$D$4,$V82-4,0)&amp;"")</f>
        <v>INDONESIA</v>
      </c>
      <c r="F82" s="182" t="str">
        <f ca="1">IF(ISERROR($V82),"",OFFSET('Smelter Look-up'!$E$4,$V82-4,0))</f>
        <v>CID003449</v>
      </c>
      <c r="G82" s="182" t="str">
        <f ca="1">IF(C82=$X$4,IF(ISERROR($V82),"Enter smelter details","RMI"),IF(ISERROR($V82),"",OFFSET('Smelter Look-up'!$F$4,$V82-4,0)))</f>
        <v>RMI</v>
      </c>
      <c r="H82" s="183" t="s">
        <v>15807</v>
      </c>
      <c r="I82" s="184" t="str">
        <f ca="1">IF(ISERROR($V82),"",OFFSET('Smelter Look-up'!$H$4,$V82-4,0))</f>
        <v>Pangkalpinang</v>
      </c>
      <c r="J82" s="184" t="str">
        <f ca="1">IF(ISERROR($V82),"",OFFSET('Smelter Look-up'!$I$4,$V82-4,0))</f>
        <v>Kepulauan Bangka Belitung</v>
      </c>
      <c r="K82" s="224" t="s">
        <v>15807</v>
      </c>
      <c r="L82" s="224" t="s">
        <v>15807</v>
      </c>
      <c r="M82" s="224" t="s">
        <v>15807</v>
      </c>
      <c r="N82" s="224" t="s">
        <v>15807</v>
      </c>
      <c r="O82" s="224" t="s">
        <v>15810</v>
      </c>
      <c r="P82" s="185" t="s">
        <v>489</v>
      </c>
      <c r="Q82" s="225" t="s">
        <v>15807</v>
      </c>
      <c r="R82" s="182" t="str">
        <f ca="1">IF(ISERROR($V82),"",OFFSET('Smelter Look-up'!$C$4,$V82-4,0)&amp;"")</f>
        <v>PT Mitra Sukses Globalindo</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501</v>
      </c>
      <c r="X82" s="227">
        <f t="shared" ca="1" si="13"/>
        <v>0</v>
      </c>
      <c r="AB82" s="228" t="str">
        <f t="shared" ca="1" si="14"/>
        <v>TinPT Mitra Sukses Globalindo</v>
      </c>
    </row>
    <row r="83" spans="1:28" s="227" customFormat="1" ht="25.5">
      <c r="A83" s="181" t="s">
        <v>15539</v>
      </c>
      <c r="B83" s="182" t="str">
        <f ca="1">IF(LEN(A83)=0,"",INDEX('Smelter Look-up'!$A:$A,MATCH($A83,'Smelter Look-up'!$E:$E,0)))</f>
        <v>Tin</v>
      </c>
      <c r="C83" s="186" t="str">
        <f ca="1">IF(LEN(A83)=0,"",INDEX('Smelter Look-up'!$C:$C,MATCH($A83,'Smelter Look-up'!$E:$E,0)))</f>
        <v>PT Premium Tin Indonesia</v>
      </c>
      <c r="D83" s="230"/>
      <c r="E83" s="182" t="str">
        <f ca="1">IF(ISERROR($V83),"",OFFSET('Smelter Look-up'!$D$4,$V83-4,0)&amp;"")</f>
        <v>INDONESIA</v>
      </c>
      <c r="F83" s="182" t="str">
        <f ca="1">IF(ISERROR($V83),"",OFFSET('Smelter Look-up'!$E$4,$V83-4,0))</f>
        <v>CID000313</v>
      </c>
      <c r="G83" s="182" t="str">
        <f ca="1">IF(C83=$X$4,IF(ISERROR($V83),"Enter smelter details","RMI"),IF(ISERROR($V83),"",OFFSET('Smelter Look-up'!$F$4,$V83-4,0)))</f>
        <v>RMI</v>
      </c>
      <c r="H83" s="183" t="s">
        <v>15807</v>
      </c>
      <c r="I83" s="184" t="str">
        <f ca="1">IF(ISERROR($V83),"",OFFSET('Smelter Look-up'!$H$4,$V83-4,0))</f>
        <v>Pangkalan Baru</v>
      </c>
      <c r="J83" s="184" t="str">
        <f ca="1">IF(ISERROR($V83),"",OFFSET('Smelter Look-up'!$I$4,$V83-4,0))</f>
        <v>Kepulauan Bangka Belitung</v>
      </c>
      <c r="K83" s="224" t="s">
        <v>15807</v>
      </c>
      <c r="L83" s="224" t="s">
        <v>15807</v>
      </c>
      <c r="M83" s="224" t="s">
        <v>15807</v>
      </c>
      <c r="N83" s="224" t="s">
        <v>15807</v>
      </c>
      <c r="O83" s="224" t="s">
        <v>15810</v>
      </c>
      <c r="P83" s="185" t="s">
        <v>489</v>
      </c>
      <c r="Q83" s="225" t="s">
        <v>15807</v>
      </c>
      <c r="R83" s="182" t="str">
        <f ca="1">IF(ISERROR($V83),"",OFFSET('Smelter Look-up'!$C$4,$V83-4,0)&amp;"")</f>
        <v>PT Premium Tin Indonesia</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503</v>
      </c>
      <c r="X83" s="227">
        <f t="shared" ca="1" si="13"/>
        <v>0</v>
      </c>
      <c r="AB83" s="228" t="str">
        <f t="shared" ca="1" si="14"/>
        <v>TinPT Premium Tin Indonesia</v>
      </c>
    </row>
    <row r="84" spans="1:28" s="227" customFormat="1" ht="25.5">
      <c r="A84" s="181" t="s">
        <v>15112</v>
      </c>
      <c r="B84" s="182" t="str">
        <f ca="1">IF(LEN(A84)=0,"",INDEX('Smelter Look-up'!$A:$A,MATCH($A84,'Smelter Look-up'!$E:$E,0)))</f>
        <v>Tin</v>
      </c>
      <c r="C84" s="186" t="str">
        <f ca="1">IF(LEN(A84)=0,"",INDEX('Smelter Look-up'!$C:$C,MATCH($A84,'Smelter Look-up'!$E:$E,0)))</f>
        <v>PT Prima Timah Utama</v>
      </c>
      <c r="D84" s="230"/>
      <c r="E84" s="182" t="str">
        <f ca="1">IF(ISERROR($V84),"",OFFSET('Smelter Look-up'!$D$4,$V84-4,0)&amp;"")</f>
        <v>INDONESIA</v>
      </c>
      <c r="F84" s="182" t="str">
        <f ca="1">IF(ISERROR($V84),"",OFFSET('Smelter Look-up'!$E$4,$V84-4,0))</f>
        <v>CID001458</v>
      </c>
      <c r="G84" s="182" t="str">
        <f ca="1">IF(C84=$X$4,IF(ISERROR($V84),"Enter smelter details","RMI"),IF(ISERROR($V84),"",OFFSET('Smelter Look-up'!$F$4,$V84-4,0)))</f>
        <v>RMI</v>
      </c>
      <c r="H84" s="183" t="s">
        <v>15807</v>
      </c>
      <c r="I84" s="184" t="str">
        <f ca="1">IF(ISERROR($V84),"",OFFSET('Smelter Look-up'!$H$4,$V84-4,0))</f>
        <v>Pangkal Pinang</v>
      </c>
      <c r="J84" s="184" t="str">
        <f ca="1">IF(ISERROR($V84),"",OFFSET('Smelter Look-up'!$I$4,$V84-4,0))</f>
        <v>Kepulauan Bangka Belitung</v>
      </c>
      <c r="K84" s="224" t="s">
        <v>15807</v>
      </c>
      <c r="L84" s="224" t="s">
        <v>15807</v>
      </c>
      <c r="M84" s="224" t="s">
        <v>15807</v>
      </c>
      <c r="N84" s="224" t="s">
        <v>15807</v>
      </c>
      <c r="O84" s="224" t="s">
        <v>15810</v>
      </c>
      <c r="P84" s="185" t="s">
        <v>489</v>
      </c>
      <c r="Q84" s="225" t="s">
        <v>15807</v>
      </c>
      <c r="R84" s="182" t="str">
        <f ca="1">IF(ISERROR($V84),"",OFFSET('Smelter Look-up'!$C$4,$V84-4,0)&amp;"")</f>
        <v>PT Prima Timah Utama</v>
      </c>
      <c r="S84" s="181" t="str">
        <f t="shared" ca="1" si="12"/>
        <v>ID</v>
      </c>
      <c r="T84" s="181" t="str">
        <f ca="1">IF(B84="","",IF(ISERROR(MATCH($J84,SorP!$B$1:$B$6279,0)),"",INDIRECT("'SorP'!$A$"&amp;MATCH($S84&amp;$J84,SorP!C:C,0))))</f>
        <v>ID-BB</v>
      </c>
      <c r="U84" s="201"/>
      <c r="V84" s="226">
        <f ca="1">IF(C84="",NA(),IF(OR(C84="Smelter not listed",C84="Smelter not yet identified"),MATCH($B84&amp;$D84,'Smelter Look-up'!$J:$J,0),MATCH($B84&amp;$C84,'Smelter Look-up'!$J:$J,0)))</f>
        <v>504</v>
      </c>
      <c r="X84" s="227">
        <f t="shared" ca="1" si="13"/>
        <v>0</v>
      </c>
      <c r="AB84" s="228" t="str">
        <f t="shared" ca="1" si="14"/>
        <v>TinPT Prima Timah Utama</v>
      </c>
    </row>
    <row r="85" spans="1:28" s="227" customFormat="1" ht="25.5">
      <c r="A85" s="181" t="s">
        <v>15491</v>
      </c>
      <c r="B85" s="182" t="str">
        <f ca="1">IF(LEN(A85)=0,"",INDEX('Smelter Look-up'!$A:$A,MATCH($A85,'Smelter Look-up'!$E:$E,0)))</f>
        <v>Tin</v>
      </c>
      <c r="C85" s="186" t="str">
        <f ca="1">IF(LEN(A85)=0,"",INDEX('Smelter Look-up'!$C:$C,MATCH($A85,'Smelter Look-up'!$E:$E,0)))</f>
        <v>PT Putera Sarana Shakti (PT PSS)</v>
      </c>
      <c r="D85" s="230"/>
      <c r="E85" s="182" t="str">
        <f ca="1">IF(ISERROR($V85),"",OFFSET('Smelter Look-up'!$D$4,$V85-4,0)&amp;"")</f>
        <v>INDONESIA</v>
      </c>
      <c r="F85" s="182" t="str">
        <f ca="1">IF(ISERROR($V85),"",OFFSET('Smelter Look-up'!$E$4,$V85-4,0))</f>
        <v>CID003868</v>
      </c>
      <c r="G85" s="182" t="str">
        <f ca="1">IF(C85=$X$4,IF(ISERROR($V85),"Enter smelter details","RMI"),IF(ISERROR($V85),"",OFFSET('Smelter Look-up'!$F$4,$V85-4,0)))</f>
        <v>RMI</v>
      </c>
      <c r="H85" s="183" t="s">
        <v>15807</v>
      </c>
      <c r="I85" s="184" t="str">
        <f ca="1">IF(ISERROR($V85),"",OFFSET('Smelter Look-up'!$H$4,$V85-4,0))</f>
        <v>Sungailiat</v>
      </c>
      <c r="J85" s="184" t="str">
        <f ca="1">IF(ISERROR($V85),"",OFFSET('Smelter Look-up'!$I$4,$V85-4,0))</f>
        <v>Kepulauan Bangka Belitung</v>
      </c>
      <c r="K85" s="224" t="s">
        <v>15807</v>
      </c>
      <c r="L85" s="224" t="s">
        <v>15807</v>
      </c>
      <c r="M85" s="224" t="s">
        <v>15807</v>
      </c>
      <c r="N85" s="224" t="s">
        <v>15807</v>
      </c>
      <c r="O85" s="224" t="s">
        <v>15810</v>
      </c>
      <c r="P85" s="185" t="s">
        <v>489</v>
      </c>
      <c r="Q85" s="225" t="s">
        <v>15807</v>
      </c>
      <c r="R85" s="182" t="str">
        <f ca="1">IF(ISERROR($V85),"",OFFSET('Smelter Look-up'!$C$4,$V85-4,0)&amp;"")</f>
        <v>PT Putera Sarana Shakti (PT PSS)</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505</v>
      </c>
      <c r="X85" s="227">
        <f t="shared" ca="1" si="13"/>
        <v>0</v>
      </c>
      <c r="AB85" s="228" t="str">
        <f t="shared" ca="1" si="14"/>
        <v>TinPT Putera Sarana Shakti (PT PSS)</v>
      </c>
    </row>
    <row r="86" spans="1:28" s="227" customFormat="1" ht="25.5">
      <c r="A86" s="181" t="s">
        <v>15114</v>
      </c>
      <c r="B86" s="182" t="str">
        <f ca="1">IF(LEN(A86)=0,"",INDEX('Smelter Look-up'!$A:$A,MATCH($A86,'Smelter Look-up'!$E:$E,0)))</f>
        <v>Tin</v>
      </c>
      <c r="C86" s="186" t="str">
        <f ca="1">IF(LEN(A86)=0,"",INDEX('Smelter Look-up'!$C:$C,MATCH($A86,'Smelter Look-up'!$E:$E,0)))</f>
        <v>PT Rajawali Rimba Perkasa</v>
      </c>
      <c r="D86" s="230"/>
      <c r="E86" s="182" t="str">
        <f ca="1">IF(ISERROR($V86),"",OFFSET('Smelter Look-up'!$D$4,$V86-4,0)&amp;"")</f>
        <v>INDONESIA</v>
      </c>
      <c r="F86" s="182" t="str">
        <f ca="1">IF(ISERROR($V86),"",OFFSET('Smelter Look-up'!$E$4,$V86-4,0))</f>
        <v>CID003381</v>
      </c>
      <c r="G86" s="182" t="str">
        <f ca="1">IF(C86=$X$4,IF(ISERROR($V86),"Enter smelter details","RMI"),IF(ISERROR($V86),"",OFFSET('Smelter Look-up'!$F$4,$V86-4,0)))</f>
        <v>RMI</v>
      </c>
      <c r="H86" s="183" t="s">
        <v>15807</v>
      </c>
      <c r="I86" s="184" t="str">
        <f ca="1">IF(ISERROR($V86),"",OFFSET('Smelter Look-up'!$H$4,$V86-4,0))</f>
        <v>Tukak Sadai</v>
      </c>
      <c r="J86" s="184" t="str">
        <f ca="1">IF(ISERROR($V86),"",OFFSET('Smelter Look-up'!$I$4,$V86-4,0))</f>
        <v>Kepulauan Bangka Belitung</v>
      </c>
      <c r="K86" s="224" t="s">
        <v>15807</v>
      </c>
      <c r="L86" s="224" t="s">
        <v>15807</v>
      </c>
      <c r="M86" s="224" t="s">
        <v>15807</v>
      </c>
      <c r="N86" s="224" t="s">
        <v>15807</v>
      </c>
      <c r="O86" s="224" t="s">
        <v>15810</v>
      </c>
      <c r="P86" s="185" t="s">
        <v>489</v>
      </c>
      <c r="Q86" s="225" t="s">
        <v>15807</v>
      </c>
      <c r="R86" s="182" t="str">
        <f ca="1">IF(ISERROR($V86),"",OFFSET('Smelter Look-up'!$C$4,$V86-4,0)&amp;"")</f>
        <v>PT Rajawali Rimba Perkasa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506</v>
      </c>
      <c r="X86" s="227">
        <f t="shared" ca="1" si="13"/>
        <v>0</v>
      </c>
      <c r="AB86" s="228" t="str">
        <f t="shared" ca="1" si="14"/>
        <v>TinPT Rajawali Rimba Perkasa</v>
      </c>
    </row>
    <row r="87" spans="1:28" s="227" customFormat="1" ht="25.5">
      <c r="A87" s="181"/>
      <c r="B87" s="182" t="s">
        <v>1126</v>
      </c>
      <c r="C87" s="186" t="s">
        <v>1850</v>
      </c>
      <c r="D87" s="230" t="s">
        <v>15816</v>
      </c>
      <c r="E87" s="182" t="s">
        <v>1101</v>
      </c>
      <c r="F87" s="182" t="s">
        <v>15817</v>
      </c>
      <c r="G87" s="182" t="s">
        <v>13240</v>
      </c>
      <c r="H87" s="183" t="s">
        <v>15807</v>
      </c>
      <c r="I87" s="184" t="s">
        <v>15807</v>
      </c>
      <c r="J87" s="184" t="s">
        <v>15807</v>
      </c>
      <c r="K87" s="224" t="s">
        <v>15807</v>
      </c>
      <c r="L87" s="224" t="s">
        <v>15807</v>
      </c>
      <c r="M87" s="224" t="s">
        <v>15807</v>
      </c>
      <c r="N87" s="224" t="s">
        <v>15807</v>
      </c>
      <c r="O87" s="224" t="s">
        <v>15810</v>
      </c>
      <c r="P87" s="185" t="s">
        <v>489</v>
      </c>
      <c r="Q87" s="225" t="s">
        <v>15807</v>
      </c>
      <c r="R87" s="182" t="str">
        <f ca="1">IF(ISERROR($V87),"",OFFSET('Smelter Look-up'!$C$4,$V87-4,0)&amp;"")</f>
        <v/>
      </c>
      <c r="S87" s="181" t="str">
        <f t="shared" ca="1" si="12"/>
        <v>ID</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TinSmelter not listed</v>
      </c>
    </row>
    <row r="88" spans="1:28" s="227" customFormat="1" ht="25.5">
      <c r="A88" s="181" t="s">
        <v>780</v>
      </c>
      <c r="B88" s="182" t="str">
        <f ca="1">IF(LEN(A88)=0,"",INDEX('Smelter Look-up'!$A:$A,MATCH($A88,'Smelter Look-up'!$E:$E,0)))</f>
        <v>Tin</v>
      </c>
      <c r="C88" s="186" t="str">
        <f ca="1">IF(LEN(A88)=0,"",INDEX('Smelter Look-up'!$C:$C,MATCH($A88,'Smelter Look-up'!$E:$E,0)))</f>
        <v>PT Refined Bangka Tin</v>
      </c>
      <c r="D88" s="230"/>
      <c r="E88" s="182" t="str">
        <f ca="1">IF(ISERROR($V88),"",OFFSET('Smelter Look-up'!$D$4,$V88-4,0)&amp;"")</f>
        <v>INDONESIA</v>
      </c>
      <c r="F88" s="182" t="str">
        <f ca="1">IF(ISERROR($V88),"",OFFSET('Smelter Look-up'!$E$4,$V88-4,0))</f>
        <v>CID001460</v>
      </c>
      <c r="G88" s="182" t="str">
        <f ca="1">IF(C88=$X$4,IF(ISERROR($V88),"Enter smelter details","RMI"),IF(ISERROR($V88),"",OFFSET('Smelter Look-up'!$F$4,$V88-4,0)))</f>
        <v>RMI</v>
      </c>
      <c r="H88" s="183" t="s">
        <v>15807</v>
      </c>
      <c r="I88" s="184" t="str">
        <f ca="1">IF(ISERROR($V88),"",OFFSET('Smelter Look-up'!$H$4,$V88-4,0))</f>
        <v>Sungailiat</v>
      </c>
      <c r="J88" s="184" t="str">
        <f ca="1">IF(ISERROR($V88),"",OFFSET('Smelter Look-up'!$I$4,$V88-4,0))</f>
        <v>Kepulauan Bangka Belitung</v>
      </c>
      <c r="K88" s="224" t="s">
        <v>15807</v>
      </c>
      <c r="L88" s="224" t="s">
        <v>15807</v>
      </c>
      <c r="M88" s="224" t="s">
        <v>15807</v>
      </c>
      <c r="N88" s="224" t="s">
        <v>15807</v>
      </c>
      <c r="O88" s="224" t="s">
        <v>15810</v>
      </c>
      <c r="P88" s="185" t="s">
        <v>489</v>
      </c>
      <c r="Q88" s="225" t="s">
        <v>15807</v>
      </c>
      <c r="R88" s="182" t="str">
        <f ca="1">IF(ISERROR($V88),"",OFFSET('Smelter Look-up'!$C$4,$V88-4,0)&amp;"")</f>
        <v>PT Refined Bangka Tin</v>
      </c>
      <c r="S88" s="181" t="str">
        <f t="shared" ca="1" si="12"/>
        <v>ID</v>
      </c>
      <c r="T88" s="181" t="str">
        <f ca="1">IF(B88="","",IF(ISERROR(MATCH($J88,SorP!$B$1:$B$6279,0)),"",INDIRECT("'SorP'!$A$"&amp;MATCH($S88&amp;$J88,SorP!C:C,0))))</f>
        <v>ID-BB</v>
      </c>
      <c r="U88" s="201"/>
      <c r="V88" s="226">
        <f ca="1">IF(C88="",NA(),IF(OR(C88="Smelter not listed",C88="Smelter not yet identified"),MATCH($B88&amp;$D88,'Smelter Look-up'!$J:$J,0),MATCH($B88&amp;$C88,'Smelter Look-up'!$J:$J,0)))</f>
        <v>507</v>
      </c>
      <c r="X88" s="227">
        <f t="shared" ca="1" si="13"/>
        <v>0</v>
      </c>
      <c r="AB88" s="228" t="str">
        <f t="shared" ca="1" si="14"/>
        <v>TinPT Refined Bangka Tin</v>
      </c>
    </row>
    <row r="89" spans="1:28" s="227" customFormat="1" ht="25.5">
      <c r="A89" s="181" t="s">
        <v>15493</v>
      </c>
      <c r="B89" s="182" t="str">
        <f ca="1">IF(LEN(A89)=0,"",INDEX('Smelter Look-up'!$A:$A,MATCH($A89,'Smelter Look-up'!$E:$E,0)))</f>
        <v>Tin</v>
      </c>
      <c r="C89" s="186" t="str">
        <f ca="1">IF(LEN(A89)=0,"",INDEX('Smelter Look-up'!$C:$C,MATCH($A89,'Smelter Look-up'!$E:$E,0)))</f>
        <v>PT Sariwiguna Binasentosa</v>
      </c>
      <c r="D89" s="230"/>
      <c r="E89" s="182" t="str">
        <f ca="1">IF(ISERROR($V89),"",OFFSET('Smelter Look-up'!$D$4,$V89-4,0)&amp;"")</f>
        <v>INDONESIA</v>
      </c>
      <c r="F89" s="182" t="str">
        <f ca="1">IF(ISERROR($V89),"",OFFSET('Smelter Look-up'!$E$4,$V89-4,0))</f>
        <v>CID001463</v>
      </c>
      <c r="G89" s="182" t="str">
        <f ca="1">IF(C89=$X$4,IF(ISERROR($V89),"Enter smelter details","RMI"),IF(ISERROR($V89),"",OFFSET('Smelter Look-up'!$F$4,$V89-4,0)))</f>
        <v>RMI</v>
      </c>
      <c r="H89" s="183" t="s">
        <v>15807</v>
      </c>
      <c r="I89" s="184" t="str">
        <f ca="1">IF(ISERROR($V89),"",OFFSET('Smelter Look-up'!$H$4,$V89-4,0))</f>
        <v>Pangkal Pinang</v>
      </c>
      <c r="J89" s="184" t="str">
        <f ca="1">IF(ISERROR($V89),"",OFFSET('Smelter Look-up'!$I$4,$V89-4,0))</f>
        <v>Kepulauan Bangka Belitung</v>
      </c>
      <c r="K89" s="224" t="s">
        <v>15807</v>
      </c>
      <c r="L89" s="224" t="s">
        <v>15807</v>
      </c>
      <c r="M89" s="224" t="s">
        <v>15807</v>
      </c>
      <c r="N89" s="224" t="s">
        <v>15807</v>
      </c>
      <c r="O89" s="224" t="s">
        <v>15810</v>
      </c>
      <c r="P89" s="185" t="s">
        <v>489</v>
      </c>
      <c r="Q89" s="225" t="s">
        <v>15807</v>
      </c>
      <c r="R89" s="182" t="str">
        <f ca="1">IF(ISERROR($V89),"",OFFSET('Smelter Look-up'!$C$4,$V89-4,0)&amp;"")</f>
        <v>PT Sariwiguna Binasentosa</v>
      </c>
      <c r="S89" s="181" t="str">
        <f t="shared" ca="1" si="12"/>
        <v>ID</v>
      </c>
      <c r="T89" s="181" t="str">
        <f ca="1">IF(B89="","",IF(ISERROR(MATCH($J89,SorP!$B$1:$B$6279,0)),"",INDIRECT("'SorP'!$A$"&amp;MATCH($S89&amp;$J89,SorP!C:C,0))))</f>
        <v>ID-BB</v>
      </c>
      <c r="U89" s="201"/>
      <c r="V89" s="226">
        <f ca="1">IF(C89="",NA(),IF(OR(C89="Smelter not listed",C89="Smelter not yet identified"),MATCH($B89&amp;$D89,'Smelter Look-up'!$J:$J,0),MATCH($B89&amp;$C89,'Smelter Look-up'!$J:$J,0)))</f>
        <v>508</v>
      </c>
      <c r="X89" s="227">
        <f t="shared" ca="1" si="13"/>
        <v>0</v>
      </c>
      <c r="AB89" s="228" t="str">
        <f t="shared" ca="1" si="14"/>
        <v>TinPT Sariwiguna Binasentosa</v>
      </c>
    </row>
    <row r="90" spans="1:28" s="227" customFormat="1" ht="25.5">
      <c r="A90" s="181" t="s">
        <v>15116</v>
      </c>
      <c r="B90" s="182" t="str">
        <f ca="1">IF(LEN(A90)=0,"",INDEX('Smelter Look-up'!$A:$A,MATCH($A90,'Smelter Look-up'!$E:$E,0)))</f>
        <v>Tin</v>
      </c>
      <c r="C90" s="186" t="str">
        <f ca="1">IF(LEN(A90)=0,"",INDEX('Smelter Look-up'!$C:$C,MATCH($A90,'Smelter Look-up'!$E:$E,0)))</f>
        <v>PT Stanindo Inti Perkasa</v>
      </c>
      <c r="D90" s="230"/>
      <c r="E90" s="182" t="str">
        <f ca="1">IF(ISERROR($V90),"",OFFSET('Smelter Look-up'!$D$4,$V90-4,0)&amp;"")</f>
        <v>INDONESIA</v>
      </c>
      <c r="F90" s="182" t="str">
        <f ca="1">IF(ISERROR($V90),"",OFFSET('Smelter Look-up'!$E$4,$V90-4,0))</f>
        <v>CID001468</v>
      </c>
      <c r="G90" s="182" t="str">
        <f ca="1">IF(C90=$X$4,IF(ISERROR($V90),"Enter smelter details","RMI"),IF(ISERROR($V90),"",OFFSET('Smelter Look-up'!$F$4,$V90-4,0)))</f>
        <v>RMI</v>
      </c>
      <c r="H90" s="183" t="s">
        <v>15807</v>
      </c>
      <c r="I90" s="184" t="str">
        <f ca="1">IF(ISERROR($V90),"",OFFSET('Smelter Look-up'!$H$4,$V90-4,0))</f>
        <v>Pangkal Pinang</v>
      </c>
      <c r="J90" s="184" t="str">
        <f ca="1">IF(ISERROR($V90),"",OFFSET('Smelter Look-up'!$I$4,$V90-4,0))</f>
        <v>Kepulauan Bangka Belitung</v>
      </c>
      <c r="K90" s="224" t="s">
        <v>15807</v>
      </c>
      <c r="L90" s="224" t="s">
        <v>15807</v>
      </c>
      <c r="M90" s="224" t="s">
        <v>15807</v>
      </c>
      <c r="N90" s="224" t="s">
        <v>15807</v>
      </c>
      <c r="O90" s="224" t="s">
        <v>15810</v>
      </c>
      <c r="P90" s="185" t="s">
        <v>489</v>
      </c>
      <c r="Q90" s="225" t="s">
        <v>15807</v>
      </c>
      <c r="R90" s="182" t="str">
        <f ca="1">IF(ISERROR($V90),"",OFFSET('Smelter Look-up'!$C$4,$V90-4,0)&amp;"")</f>
        <v>PT Stanindo Inti Perkasa</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509</v>
      </c>
      <c r="X90" s="227">
        <f t="shared" ca="1" si="13"/>
        <v>0</v>
      </c>
      <c r="AB90" s="228" t="str">
        <f t="shared" ca="1" si="14"/>
        <v>TinPT Stanindo Inti Perkasa</v>
      </c>
    </row>
    <row r="91" spans="1:28" s="227" customFormat="1" ht="25.5">
      <c r="A91" s="181" t="s">
        <v>15495</v>
      </c>
      <c r="B91" s="182" t="str">
        <f ca="1">IF(LEN(A91)=0,"",INDEX('Smelter Look-up'!$A:$A,MATCH($A91,'Smelter Look-up'!$E:$E,0)))</f>
        <v>Tin</v>
      </c>
      <c r="C91" s="186" t="str">
        <f ca="1">IF(LEN(A91)=0,"",INDEX('Smelter Look-up'!$C:$C,MATCH($A91,'Smelter Look-up'!$E:$E,0)))</f>
        <v>PT Sukses Inti Makmur</v>
      </c>
      <c r="D91" s="230"/>
      <c r="E91" s="182" t="str">
        <f ca="1">IF(ISERROR($V91),"",OFFSET('Smelter Look-up'!$D$4,$V91-4,0)&amp;"")</f>
        <v>INDONESIA</v>
      </c>
      <c r="F91" s="182" t="str">
        <f ca="1">IF(ISERROR($V91),"",OFFSET('Smelter Look-up'!$E$4,$V91-4,0))</f>
        <v>CID002816</v>
      </c>
      <c r="G91" s="182" t="str">
        <f ca="1">IF(C91=$X$4,IF(ISERROR($V91),"Enter smelter details","RMI"),IF(ISERROR($V91),"",OFFSET('Smelter Look-up'!$F$4,$V91-4,0)))</f>
        <v>RMI</v>
      </c>
      <c r="H91" s="183" t="s">
        <v>15807</v>
      </c>
      <c r="I91" s="184" t="str">
        <f ca="1">IF(ISERROR($V91),"",OFFSET('Smelter Look-up'!$H$4,$V91-4,0))</f>
        <v>Belitung</v>
      </c>
      <c r="J91" s="184" t="str">
        <f ca="1">IF(ISERROR($V91),"",OFFSET('Smelter Look-up'!$I$4,$V91-4,0))</f>
        <v>Kepulauan Bangka Belitung</v>
      </c>
      <c r="K91" s="224" t="s">
        <v>15807</v>
      </c>
      <c r="L91" s="224" t="s">
        <v>15807</v>
      </c>
      <c r="M91" s="224" t="s">
        <v>15807</v>
      </c>
      <c r="N91" s="224" t="s">
        <v>15807</v>
      </c>
      <c r="O91" s="224" t="s">
        <v>15810</v>
      </c>
      <c r="P91" s="185" t="s">
        <v>489</v>
      </c>
      <c r="Q91" s="225" t="s">
        <v>15807</v>
      </c>
      <c r="R91" s="182" t="str">
        <f ca="1">IF(ISERROR($V91),"",OFFSET('Smelter Look-up'!$C$4,$V91-4,0)&amp;"")</f>
        <v>PT Sukses Inti Makmur</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510</v>
      </c>
      <c r="X91" s="227">
        <f t="shared" ca="1" si="13"/>
        <v>0</v>
      </c>
      <c r="AB91" s="228" t="str">
        <f t="shared" ca="1" si="14"/>
        <v>TinPT Sukses Inti Makmur</v>
      </c>
    </row>
    <row r="92" spans="1:28" s="227" customFormat="1" ht="25.5">
      <c r="A92" s="181" t="s">
        <v>15118</v>
      </c>
      <c r="B92" s="182" t="str">
        <f ca="1">IF(LEN(A92)=0,"",INDEX('Smelter Look-up'!$A:$A,MATCH($A92,'Smelter Look-up'!$E:$E,0)))</f>
        <v>Tin</v>
      </c>
      <c r="C92" s="186" t="str">
        <f ca="1">IF(LEN(A92)=0,"",INDEX('Smelter Look-up'!$C:$C,MATCH($A92,'Smelter Look-up'!$E:$E,0)))</f>
        <v>PT Timah Nusantara</v>
      </c>
      <c r="D92" s="230"/>
      <c r="E92" s="182" t="str">
        <f ca="1">IF(ISERROR($V92),"",OFFSET('Smelter Look-up'!$D$4,$V92-4,0)&amp;"")</f>
        <v>INDONESIA</v>
      </c>
      <c r="F92" s="182" t="str">
        <f ca="1">IF(ISERROR($V92),"",OFFSET('Smelter Look-up'!$E$4,$V92-4,0))</f>
        <v>CID001486</v>
      </c>
      <c r="G92" s="182" t="str">
        <f ca="1">IF(C92=$X$4,IF(ISERROR($V92),"Enter smelter details","RMI"),IF(ISERROR($V92),"",OFFSET('Smelter Look-up'!$F$4,$V92-4,0)))</f>
        <v>RMI</v>
      </c>
      <c r="H92" s="183" t="s">
        <v>15807</v>
      </c>
      <c r="I92" s="184" t="str">
        <f ca="1">IF(ISERROR($V92),"",OFFSET('Smelter Look-up'!$H$4,$V92-4,0))</f>
        <v>Tempilang</v>
      </c>
      <c r="J92" s="184" t="str">
        <f ca="1">IF(ISERROR($V92),"",OFFSET('Smelter Look-up'!$I$4,$V92-4,0))</f>
        <v>Kepulauan Bangka Belitung</v>
      </c>
      <c r="K92" s="224" t="s">
        <v>15807</v>
      </c>
      <c r="L92" s="224" t="s">
        <v>15807</v>
      </c>
      <c r="M92" s="224" t="s">
        <v>15807</v>
      </c>
      <c r="N92" s="224" t="s">
        <v>15807</v>
      </c>
      <c r="O92" s="224" t="s">
        <v>490</v>
      </c>
      <c r="P92" s="185" t="s">
        <v>15807</v>
      </c>
      <c r="Q92" s="225" t="s">
        <v>15807</v>
      </c>
      <c r="R92" s="182" t="str">
        <f ca="1">IF(ISERROR($V92),"",OFFSET('Smelter Look-up'!$C$4,$V92-4,0)&amp;"")</f>
        <v>PT Timah Nusantara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512</v>
      </c>
      <c r="X92" s="227">
        <f t="shared" ca="1" si="13"/>
        <v>0</v>
      </c>
      <c r="AB92" s="228" t="str">
        <f t="shared" ca="1" si="14"/>
        <v>TinPT Timah Nusantara</v>
      </c>
    </row>
    <row r="93" spans="1:28" s="227" customFormat="1" ht="25.5">
      <c r="A93" s="181" t="s">
        <v>800</v>
      </c>
      <c r="B93" s="182" t="str">
        <f ca="1">IF(LEN(A93)=0,"",INDEX('Smelter Look-up'!$A:$A,MATCH($A93,'Smelter Look-up'!$E:$E,0)))</f>
        <v>Tin</v>
      </c>
      <c r="C93" s="186" t="str">
        <f ca="1">IF(LEN(A93)=0,"",INDEX('Smelter Look-up'!$C:$C,MATCH($A93,'Smelter Look-up'!$E:$E,0)))</f>
        <v>PT Timah Tbk Kundur</v>
      </c>
      <c r="D93" s="230"/>
      <c r="E93" s="182" t="str">
        <f ca="1">IF(ISERROR($V93),"",OFFSET('Smelter Look-up'!$D$4,$V93-4,0)&amp;"")</f>
        <v>INDONESIA</v>
      </c>
      <c r="F93" s="182" t="str">
        <f ca="1">IF(ISERROR($V93),"",OFFSET('Smelter Look-up'!$E$4,$V93-4,0))</f>
        <v>CID001477</v>
      </c>
      <c r="G93" s="182" t="str">
        <f ca="1">IF(C93=$X$4,IF(ISERROR($V93),"Enter smelter details","RMI"),IF(ISERROR($V93),"",OFFSET('Smelter Look-up'!$F$4,$V93-4,0)))</f>
        <v>RMI</v>
      </c>
      <c r="H93" s="183" t="s">
        <v>15807</v>
      </c>
      <c r="I93" s="184" t="str">
        <f ca="1">IF(ISERROR($V93),"",OFFSET('Smelter Look-up'!$H$4,$V93-4,0))</f>
        <v>Kundur</v>
      </c>
      <c r="J93" s="184" t="str">
        <f ca="1">IF(ISERROR($V93),"",OFFSET('Smelter Look-up'!$I$4,$V93-4,0))</f>
        <v>Riau</v>
      </c>
      <c r="K93" s="224" t="s">
        <v>15807</v>
      </c>
      <c r="L93" s="224" t="s">
        <v>15807</v>
      </c>
      <c r="M93" s="224" t="s">
        <v>15807</v>
      </c>
      <c r="N93" s="224" t="s">
        <v>15807</v>
      </c>
      <c r="O93" s="224" t="s">
        <v>15810</v>
      </c>
      <c r="P93" s="185" t="s">
        <v>489</v>
      </c>
      <c r="Q93" s="225" t="s">
        <v>15807</v>
      </c>
      <c r="R93" s="182" t="str">
        <f ca="1">IF(ISERROR($V93),"",OFFSET('Smelter Look-up'!$C$4,$V93-4,0)&amp;"")</f>
        <v>PT Timah Tbk Kundur</v>
      </c>
      <c r="S93" s="181" t="str">
        <f t="shared" ca="1" si="12"/>
        <v>ID</v>
      </c>
      <c r="T93" s="181" t="str">
        <f ca="1">IF(B93="","",IF(ISERROR(MATCH($J93,SorP!$B$1:$B$6279,0)),"",INDIRECT("'SorP'!$A$"&amp;MATCH($S93&amp;$J93,SorP!C:C,0))))</f>
        <v>ID-RI</v>
      </c>
      <c r="U93" s="201"/>
      <c r="V93" s="226">
        <f ca="1">IF(C93="",NA(),IF(OR(C93="Smelter not listed",C93="Smelter not yet identified"),MATCH($B93&amp;$D93,'Smelter Look-up'!$J:$J,0),MATCH($B93&amp;$C93,'Smelter Look-up'!$J:$J,0)))</f>
        <v>513</v>
      </c>
      <c r="X93" s="227">
        <f t="shared" ca="1" si="13"/>
        <v>0</v>
      </c>
      <c r="AB93" s="228" t="str">
        <f t="shared" ca="1" si="14"/>
        <v>TinPT Timah Tbk Kundur</v>
      </c>
    </row>
    <row r="94" spans="1:28" s="227" customFormat="1" ht="25.5">
      <c r="A94" s="181" t="s">
        <v>781</v>
      </c>
      <c r="B94" s="182" t="str">
        <f ca="1">IF(LEN(A94)=0,"",INDEX('Smelter Look-up'!$A:$A,MATCH($A94,'Smelter Look-up'!$E:$E,0)))</f>
        <v>Tin</v>
      </c>
      <c r="C94" s="186" t="str">
        <f ca="1">IF(LEN(A94)=0,"",INDEX('Smelter Look-up'!$C:$C,MATCH($A94,'Smelter Look-up'!$E:$E,0)))</f>
        <v>PT Timah Tbk Mentok</v>
      </c>
      <c r="D94" s="230"/>
      <c r="E94" s="182" t="str">
        <f ca="1">IF(ISERROR($V94),"",OFFSET('Smelter Look-up'!$D$4,$V94-4,0)&amp;"")</f>
        <v>INDONESIA</v>
      </c>
      <c r="F94" s="182" t="str">
        <f ca="1">IF(ISERROR($V94),"",OFFSET('Smelter Look-up'!$E$4,$V94-4,0))</f>
        <v>CID001482</v>
      </c>
      <c r="G94" s="182" t="str">
        <f ca="1">IF(C94=$X$4,IF(ISERROR($V94),"Enter smelter details","RMI"),IF(ISERROR($V94),"",OFFSET('Smelter Look-up'!$F$4,$V94-4,0)))</f>
        <v>RMI</v>
      </c>
      <c r="H94" s="183" t="s">
        <v>15807</v>
      </c>
      <c r="I94" s="184" t="str">
        <f ca="1">IF(ISERROR($V94),"",OFFSET('Smelter Look-up'!$H$4,$V94-4,0))</f>
        <v>Mentok</v>
      </c>
      <c r="J94" s="184" t="str">
        <f ca="1">IF(ISERROR($V94),"",OFFSET('Smelter Look-up'!$I$4,$V94-4,0))</f>
        <v>Kepulauan Bangka Belitung</v>
      </c>
      <c r="K94" s="224" t="s">
        <v>15807</v>
      </c>
      <c r="L94" s="224" t="s">
        <v>15807</v>
      </c>
      <c r="M94" s="224" t="s">
        <v>15807</v>
      </c>
      <c r="N94" s="224" t="s">
        <v>15807</v>
      </c>
      <c r="O94" s="224" t="s">
        <v>15810</v>
      </c>
      <c r="P94" s="185" t="s">
        <v>489</v>
      </c>
      <c r="Q94" s="225" t="s">
        <v>15807</v>
      </c>
      <c r="R94" s="182" t="str">
        <f ca="1">IF(ISERROR($V94),"",OFFSET('Smelter Look-up'!$C$4,$V94-4,0)&amp;"")</f>
        <v>PT Timah Tbk Mentok</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514</v>
      </c>
      <c r="X94" s="227">
        <f t="shared" ca="1" si="13"/>
        <v>0</v>
      </c>
      <c r="AB94" s="228" t="str">
        <f t="shared" ca="1" si="14"/>
        <v>TinPT Timah Tbk Mentok</v>
      </c>
    </row>
    <row r="95" spans="1:28" s="227" customFormat="1" ht="25.5">
      <c r="A95" s="181" t="s">
        <v>15120</v>
      </c>
      <c r="B95" s="182" t="str">
        <f ca="1">IF(LEN(A95)=0,"",INDEX('Smelter Look-up'!$A:$A,MATCH($A95,'Smelter Look-up'!$E:$E,0)))</f>
        <v>Tin</v>
      </c>
      <c r="C95" s="186" t="str">
        <f ca="1">IF(LEN(A95)=0,"",INDEX('Smelter Look-up'!$C:$C,MATCH($A95,'Smelter Look-up'!$E:$E,0)))</f>
        <v>PT Tinindo Inter Nusa</v>
      </c>
      <c r="D95" s="230"/>
      <c r="E95" s="182" t="str">
        <f ca="1">IF(ISERROR($V95),"",OFFSET('Smelter Look-up'!$D$4,$V95-4,0)&amp;"")</f>
        <v>INDONESIA</v>
      </c>
      <c r="F95" s="182" t="str">
        <f ca="1">IF(ISERROR($V95),"",OFFSET('Smelter Look-up'!$E$4,$V95-4,0))</f>
        <v>CID001490</v>
      </c>
      <c r="G95" s="182" t="str">
        <f ca="1">IF(C95=$X$4,IF(ISERROR($V95),"Enter smelter details","RMI"),IF(ISERROR($V95),"",OFFSET('Smelter Look-up'!$F$4,$V95-4,0)))</f>
        <v>RMI</v>
      </c>
      <c r="H95" s="183" t="s">
        <v>15807</v>
      </c>
      <c r="I95" s="184" t="str">
        <f ca="1">IF(ISERROR($V95),"",OFFSET('Smelter Look-up'!$H$4,$V95-4,0))</f>
        <v>Pangkal Pinang</v>
      </c>
      <c r="J95" s="184" t="str">
        <f ca="1">IF(ISERROR($V95),"",OFFSET('Smelter Look-up'!$I$4,$V95-4,0))</f>
        <v>Kepulauan Bangka Belitung</v>
      </c>
      <c r="K95" s="224" t="s">
        <v>15807</v>
      </c>
      <c r="L95" s="224" t="s">
        <v>15807</v>
      </c>
      <c r="M95" s="224" t="s">
        <v>15807</v>
      </c>
      <c r="N95" s="224" t="s">
        <v>15807</v>
      </c>
      <c r="O95" s="224" t="s">
        <v>490</v>
      </c>
      <c r="P95" s="185" t="s">
        <v>15807</v>
      </c>
      <c r="Q95" s="225" t="s">
        <v>15807</v>
      </c>
      <c r="R95" s="182" t="str">
        <f ca="1">IF(ISERROR($V95),"",OFFSET('Smelter Look-up'!$C$4,$V95-4,0)&amp;"")</f>
        <v>PT Tinindo Inter Nusa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515</v>
      </c>
      <c r="X95" s="227">
        <f t="shared" ca="1" si="13"/>
        <v>0</v>
      </c>
      <c r="AB95" s="228" t="str">
        <f t="shared" ca="1" si="14"/>
        <v>TinPT Tinindo Inter Nusa</v>
      </c>
    </row>
    <row r="96" spans="1:28" s="227" customFormat="1" ht="25.5">
      <c r="A96" s="181" t="s">
        <v>15500</v>
      </c>
      <c r="B96" s="182" t="str">
        <f ca="1">IF(LEN(A96)=0,"",INDEX('Smelter Look-up'!$A:$A,MATCH($A96,'Smelter Look-up'!$E:$E,0)))</f>
        <v>Tin</v>
      </c>
      <c r="C96" s="186" t="str">
        <f ca="1">IF(LEN(A96)=0,"",INDEX('Smelter Look-up'!$C:$C,MATCH($A96,'Smelter Look-up'!$E:$E,0)))</f>
        <v>PT Tommy Utama</v>
      </c>
      <c r="D96" s="230"/>
      <c r="E96" s="182" t="str">
        <f ca="1">IF(ISERROR($V96),"",OFFSET('Smelter Look-up'!$D$4,$V96-4,0)&amp;"")</f>
        <v>INDONESIA</v>
      </c>
      <c r="F96" s="182" t="str">
        <f ca="1">IF(ISERROR($V96),"",OFFSET('Smelter Look-up'!$E$4,$V96-4,0))</f>
        <v>CID001493</v>
      </c>
      <c r="G96" s="182" t="str">
        <f ca="1">IF(C96=$X$4,IF(ISERROR($V96),"Enter smelter details","RMI"),IF(ISERROR($V96),"",OFFSET('Smelter Look-up'!$F$4,$V96-4,0)))</f>
        <v>RMI</v>
      </c>
      <c r="H96" s="183" t="s">
        <v>15807</v>
      </c>
      <c r="I96" s="184" t="str">
        <f ca="1">IF(ISERROR($V96),"",OFFSET('Smelter Look-up'!$H$4,$V96-4,0))</f>
        <v>Sumping Desa Batu Peyu</v>
      </c>
      <c r="J96" s="184" t="str">
        <f ca="1">IF(ISERROR($V96),"",OFFSET('Smelter Look-up'!$I$4,$V96-4,0))</f>
        <v>Kepulauan Bangka Belitung</v>
      </c>
      <c r="K96" s="224" t="s">
        <v>15807</v>
      </c>
      <c r="L96" s="224" t="s">
        <v>15807</v>
      </c>
      <c r="M96" s="224" t="s">
        <v>15807</v>
      </c>
      <c r="N96" s="224" t="s">
        <v>15807</v>
      </c>
      <c r="O96" s="224" t="s">
        <v>15810</v>
      </c>
      <c r="P96" s="185" t="s">
        <v>489</v>
      </c>
      <c r="Q96" s="225" t="s">
        <v>15807</v>
      </c>
      <c r="R96" s="182" t="str">
        <f ca="1">IF(ISERROR($V96),"",OFFSET('Smelter Look-up'!$C$4,$V96-4,0)&amp;"")</f>
        <v>PT Tommy Utama</v>
      </c>
      <c r="S96" s="181" t="str">
        <f t="shared" ca="1" si="12"/>
        <v>ID</v>
      </c>
      <c r="T96" s="181" t="str">
        <f ca="1">IF(B96="","",IF(ISERROR(MATCH($J96,SorP!$B$1:$B$6279,0)),"",INDIRECT("'SorP'!$A$"&amp;MATCH($S96&amp;$J96,SorP!C:C,0))))</f>
        <v>ID-BB</v>
      </c>
      <c r="U96" s="201"/>
      <c r="V96" s="226">
        <f ca="1">IF(C96="",NA(),IF(OR(C96="Smelter not listed",C96="Smelter not yet identified"),MATCH($B96&amp;$D96,'Smelter Look-up'!$J:$J,0),MATCH($B96&amp;$C96,'Smelter Look-up'!$J:$J,0)))</f>
        <v>517</v>
      </c>
      <c r="X96" s="227">
        <f t="shared" ca="1" si="13"/>
        <v>0</v>
      </c>
      <c r="AB96" s="228" t="str">
        <f t="shared" ca="1" si="14"/>
        <v>TinPT Tommy Utama</v>
      </c>
    </row>
    <row r="97" spans="1:28" s="227" customFormat="1" ht="25.5">
      <c r="A97" s="181" t="s">
        <v>1814</v>
      </c>
      <c r="B97" s="182" t="str">
        <f ca="1">IF(LEN(A97)=0,"",INDEX('Smelter Look-up'!$A:$A,MATCH($A97,'Smelter Look-up'!$E:$E,0)))</f>
        <v>Tin</v>
      </c>
      <c r="C97" s="186" t="str">
        <f ca="1">IF(LEN(A97)=0,"",INDEX('Smelter Look-up'!$C:$C,MATCH($A97,'Smelter Look-up'!$E:$E,0)))</f>
        <v>Resind Industria e Comercio Ltda.</v>
      </c>
      <c r="D97" s="230"/>
      <c r="E97" s="182" t="str">
        <f ca="1">IF(ISERROR($V97),"",OFFSET('Smelter Look-up'!$D$4,$V97-4,0)&amp;"")</f>
        <v>BRAZIL</v>
      </c>
      <c r="F97" s="182" t="str">
        <f ca="1">IF(ISERROR($V97),"",OFFSET('Smelter Look-up'!$E$4,$V97-4,0))</f>
        <v>CID002706</v>
      </c>
      <c r="G97" s="182" t="str">
        <f ca="1">IF(C97=$X$4,IF(ISERROR($V97),"Enter smelter details","RMI"),IF(ISERROR($V97),"",OFFSET('Smelter Look-up'!$F$4,$V97-4,0)))</f>
        <v>RMI</v>
      </c>
      <c r="H97" s="183" t="s">
        <v>15807</v>
      </c>
      <c r="I97" s="184" t="str">
        <f ca="1">IF(ISERROR($V97),"",OFFSET('Smelter Look-up'!$H$4,$V97-4,0))</f>
        <v>São João del Rei</v>
      </c>
      <c r="J97" s="184" t="str">
        <f ca="1">IF(ISERROR($V97),"",OFFSET('Smelter Look-up'!$I$4,$V97-4,0))</f>
        <v>Minas gerais</v>
      </c>
      <c r="K97" s="224" t="s">
        <v>15807</v>
      </c>
      <c r="L97" s="224" t="s">
        <v>15807</v>
      </c>
      <c r="M97" s="224" t="s">
        <v>15807</v>
      </c>
      <c r="N97" s="224" t="s">
        <v>15807</v>
      </c>
      <c r="O97" s="224" t="s">
        <v>15810</v>
      </c>
      <c r="P97" s="185" t="s">
        <v>489</v>
      </c>
      <c r="Q97" s="225" t="s">
        <v>15807</v>
      </c>
      <c r="R97" s="182" t="str">
        <f ca="1">IF(ISERROR($V97),"",OFFSET('Smelter Look-up'!$C$4,$V97-4,0)&amp;"")</f>
        <v>Resind Industria e Comercio Ltda.</v>
      </c>
      <c r="S97" s="181" t="str">
        <f t="shared" ca="1" si="12"/>
        <v>BR</v>
      </c>
      <c r="T97" s="181" t="str">
        <f ca="1">IF(B97="","",IF(ISERROR(MATCH($J97,SorP!$B$1:$B$6279,0)),"",INDIRECT("'SorP'!$A$"&amp;MATCH($S97&amp;$J97,SorP!C:C,0))))</f>
        <v>BR-MG</v>
      </c>
      <c r="U97" s="201"/>
      <c r="V97" s="226">
        <f ca="1">IF(C97="",NA(),IF(OR(C97="Smelter not listed",C97="Smelter not yet identified"),MATCH($B97&amp;$D97,'Smelter Look-up'!$J:$J,0),MATCH($B97&amp;$C97,'Smelter Look-up'!$J:$J,0)))</f>
        <v>519</v>
      </c>
      <c r="X97" s="227">
        <f t="shared" ca="1" si="13"/>
        <v>0</v>
      </c>
      <c r="AB97" s="228" t="str">
        <f t="shared" ca="1" si="14"/>
        <v>TinResind Industria e Comercio Ltda.</v>
      </c>
    </row>
    <row r="98" spans="1:28" s="227" customFormat="1" ht="25.5">
      <c r="A98" s="181" t="s">
        <v>783</v>
      </c>
      <c r="B98" s="182" t="str">
        <f ca="1">IF(LEN(A98)=0,"",INDEX('Smelter Look-up'!$A:$A,MATCH($A98,'Smelter Look-up'!$E:$E,0)))</f>
        <v>Tin</v>
      </c>
      <c r="C98" s="186" t="str">
        <f ca="1">IF(LEN(A98)=0,"",INDEX('Smelter Look-up'!$C:$C,MATCH($A98,'Smelter Look-up'!$E:$E,0)))</f>
        <v>Rui Da Hung</v>
      </c>
      <c r="D98" s="230"/>
      <c r="E98" s="182" t="str">
        <f ca="1">IF(ISERROR($V98),"",OFFSET('Smelter Look-up'!$D$4,$V98-4,0)&amp;"")</f>
        <v>TAIWAN, PROVINCE OF CHINA</v>
      </c>
      <c r="F98" s="182" t="str">
        <f ca="1">IF(ISERROR($V98),"",OFFSET('Smelter Look-up'!$E$4,$V98-4,0))</f>
        <v>CID001539</v>
      </c>
      <c r="G98" s="182" t="str">
        <f ca="1">IF(C98=$X$4,IF(ISERROR($V98),"Enter smelter details","RMI"),IF(ISERROR($V98),"",OFFSET('Smelter Look-up'!$F$4,$V98-4,0)))</f>
        <v>RMI</v>
      </c>
      <c r="H98" s="183" t="s">
        <v>15807</v>
      </c>
      <c r="I98" s="184" t="str">
        <f ca="1">IF(ISERROR($V98),"",OFFSET('Smelter Look-up'!$H$4,$V98-4,0))</f>
        <v>Longtan Shiang Taoyuan</v>
      </c>
      <c r="J98" s="184" t="str">
        <f ca="1">IF(ISERROR($V98),"",OFFSET('Smelter Look-up'!$I$4,$V98-4,0))</f>
        <v>Taoyuan</v>
      </c>
      <c r="K98" s="224" t="s">
        <v>15807</v>
      </c>
      <c r="L98" s="224" t="s">
        <v>15807</v>
      </c>
      <c r="M98" s="224" t="s">
        <v>15807</v>
      </c>
      <c r="N98" s="224" t="s">
        <v>15807</v>
      </c>
      <c r="O98" s="224" t="s">
        <v>15810</v>
      </c>
      <c r="P98" s="185" t="s">
        <v>489</v>
      </c>
      <c r="Q98" s="225" t="s">
        <v>15807</v>
      </c>
      <c r="R98" s="182" t="str">
        <f ca="1">IF(ISERROR($V98),"",OFFSET('Smelter Look-up'!$C$4,$V98-4,0)&amp;"")</f>
        <v>Rui Da Hung</v>
      </c>
      <c r="S98" s="181" t="str">
        <f t="shared" ca="1" si="12"/>
        <v>TW</v>
      </c>
      <c r="T98" s="181" t="str">
        <f ca="1">IF(B98="","",IF(ISERROR(MATCH($J98,SorP!$B$1:$B$6279,0)),"",INDIRECT("'SorP'!$A$"&amp;MATCH($S98&amp;$J98,SorP!C:C,0))))</f>
        <v>TW-TAO</v>
      </c>
      <c r="U98" s="201"/>
      <c r="V98" s="226">
        <f ca="1">IF(C98="",NA(),IF(OR(C98="Smelter not listed",C98="Smelter not yet identified"),MATCH($B98&amp;$D98,'Smelter Look-up'!$J:$J,0),MATCH($B98&amp;$C98,'Smelter Look-up'!$J:$J,0)))</f>
        <v>521</v>
      </c>
      <c r="X98" s="227">
        <f t="shared" ca="1" si="13"/>
        <v>0</v>
      </c>
      <c r="AB98" s="228" t="str">
        <f t="shared" ca="1" si="14"/>
        <v>TinRui Da Hung</v>
      </c>
    </row>
    <row r="99" spans="1:28" s="227" customFormat="1" ht="20.25">
      <c r="A99" s="181" t="s">
        <v>2531</v>
      </c>
      <c r="B99" s="182" t="str">
        <f ca="1">IF(LEN(A99)=0,"",INDEX('Smelter Look-up'!$A:$A,MATCH($A99,'Smelter Look-up'!$E:$E,0)))</f>
        <v>Tin</v>
      </c>
      <c r="C99" s="186" t="str">
        <f ca="1">IF(LEN(A99)=0,"",INDEX('Smelter Look-up'!$C:$C,MATCH($A99,'Smelter Look-up'!$E:$E,0)))</f>
        <v>Super Ligas</v>
      </c>
      <c r="D99" s="230"/>
      <c r="E99" s="182" t="str">
        <f ca="1">IF(ISERROR($V99),"",OFFSET('Smelter Look-up'!$D$4,$V99-4,0)&amp;"")</f>
        <v>BRAZIL</v>
      </c>
      <c r="F99" s="182" t="str">
        <f ca="1">IF(ISERROR($V99),"",OFFSET('Smelter Look-up'!$E$4,$V99-4,0))</f>
        <v>CID002756</v>
      </c>
      <c r="G99" s="182" t="str">
        <f ca="1">IF(C99=$X$4,IF(ISERROR($V99),"Enter smelter details","RMI"),IF(ISERROR($V99),"",OFFSET('Smelter Look-up'!$F$4,$V99-4,0)))</f>
        <v>RMI</v>
      </c>
      <c r="H99" s="183" t="s">
        <v>15807</v>
      </c>
      <c r="I99" s="184" t="str">
        <f ca="1">IF(ISERROR($V99),"",OFFSET('Smelter Look-up'!$H$4,$V99-4,0))</f>
        <v>Piracicaba</v>
      </c>
      <c r="J99" s="184" t="str">
        <f ca="1">IF(ISERROR($V99),"",OFFSET('Smelter Look-up'!$I$4,$V99-4,0))</f>
        <v>São Paulo</v>
      </c>
      <c r="K99" s="224" t="s">
        <v>15807</v>
      </c>
      <c r="L99" s="224" t="s">
        <v>15807</v>
      </c>
      <c r="M99" s="224" t="s">
        <v>15807</v>
      </c>
      <c r="N99" s="224" t="s">
        <v>15807</v>
      </c>
      <c r="O99" s="224" t="s">
        <v>490</v>
      </c>
      <c r="P99" s="185" t="s">
        <v>15807</v>
      </c>
      <c r="Q99" s="225" t="s">
        <v>15807</v>
      </c>
      <c r="R99" s="182" t="str">
        <f ca="1">IF(ISERROR($V99),"",OFFSET('Smelter Look-up'!$C$4,$V99-4,0)&amp;"")</f>
        <v>Super Ligas</v>
      </c>
      <c r="S99" s="181" t="str">
        <f t="shared" ca="1" si="12"/>
        <v>BR</v>
      </c>
      <c r="T99" s="181" t="str">
        <f ca="1">IF(B99="","",IF(ISERROR(MATCH($J99,SorP!$B$1:$B$6279,0)),"",INDIRECT("'SorP'!$A$"&amp;MATCH($S99&amp;$J99,SorP!C:C,0))))</f>
        <v>BR-SP</v>
      </c>
      <c r="U99" s="201"/>
      <c r="V99" s="226">
        <f ca="1">IF(C99="",NA(),IF(OR(C99="Smelter not listed",C99="Smelter not yet identified"),MATCH($B99&amp;$D99,'Smelter Look-up'!$J:$J,0),MATCH($B99&amp;$C99,'Smelter Look-up'!$J:$J,0)))</f>
        <v>523</v>
      </c>
      <c r="X99" s="227">
        <f t="shared" ca="1" si="13"/>
        <v>0</v>
      </c>
      <c r="AB99" s="228" t="str">
        <f t="shared" ca="1" si="14"/>
        <v>TinSuper Ligas</v>
      </c>
    </row>
    <row r="100" spans="1:28" s="227" customFormat="1" ht="25.5">
      <c r="A100" s="181" t="s">
        <v>784</v>
      </c>
      <c r="B100" s="182" t="str">
        <f ca="1">IF(LEN(A100)=0,"",INDEX('Smelter Look-up'!$A:$A,MATCH($A100,'Smelter Look-up'!$E:$E,0)))</f>
        <v>Tin</v>
      </c>
      <c r="C100" s="186" t="str">
        <f ca="1">IF(LEN(A100)=0,"",INDEX('Smelter Look-up'!$C:$C,MATCH($A100,'Smelter Look-up'!$E:$E,0)))</f>
        <v>Thaisarco</v>
      </c>
      <c r="D100" s="230"/>
      <c r="E100" s="182" t="str">
        <f ca="1">IF(ISERROR($V100),"",OFFSET('Smelter Look-up'!$D$4,$V100-4,0)&amp;"")</f>
        <v>THAILAND</v>
      </c>
      <c r="F100" s="182" t="str">
        <f ca="1">IF(ISERROR($V100),"",OFFSET('Smelter Look-up'!$E$4,$V100-4,0))</f>
        <v>CID001898</v>
      </c>
      <c r="G100" s="182" t="str">
        <f ca="1">IF(C100=$X$4,IF(ISERROR($V100),"Enter smelter details","RMI"),IF(ISERROR($V100),"",OFFSET('Smelter Look-up'!$F$4,$V100-4,0)))</f>
        <v>RMI</v>
      </c>
      <c r="H100" s="183" t="s">
        <v>15807</v>
      </c>
      <c r="I100" s="184" t="str">
        <f ca="1">IF(ISERROR($V100),"",OFFSET('Smelter Look-up'!$H$4,$V100-4,0))</f>
        <v>Amphur Muang</v>
      </c>
      <c r="J100" s="184" t="str">
        <f ca="1">IF(ISERROR($V100),"",OFFSET('Smelter Look-up'!$I$4,$V100-4,0))</f>
        <v>Phuket</v>
      </c>
      <c r="K100" s="224" t="s">
        <v>15807</v>
      </c>
      <c r="L100" s="224" t="s">
        <v>15807</v>
      </c>
      <c r="M100" s="224" t="s">
        <v>15807</v>
      </c>
      <c r="N100" s="224" t="s">
        <v>15807</v>
      </c>
      <c r="O100" s="224" t="s">
        <v>15809</v>
      </c>
      <c r="P100" s="185" t="s">
        <v>489</v>
      </c>
      <c r="Q100" s="225" t="s">
        <v>15807</v>
      </c>
      <c r="R100" s="182" t="str">
        <f ca="1">IF(ISERROR($V100),"",OFFSET('Smelter Look-up'!$C$4,$V100-4,0)&amp;"")</f>
        <v>Thaisarco</v>
      </c>
      <c r="S100" s="181" t="str">
        <f t="shared" ca="1" si="12"/>
        <v>TH</v>
      </c>
      <c r="T100" s="181" t="str">
        <f ca="1">IF(B100="","",IF(ISERROR(MATCH($J100,SorP!$B$1:$B$6279,0)),"",INDIRECT("'SorP'!$A$"&amp;MATCH($S100&amp;$J100,SorP!C:C,0))))</f>
        <v>TH-83</v>
      </c>
      <c r="U100" s="201"/>
      <c r="V100" s="226">
        <f ca="1">IF(C100="",NA(),IF(OR(C100="Smelter not listed",C100="Smelter not yet identified"),MATCH($B100&amp;$D100,'Smelter Look-up'!$J:$J,0),MATCH($B100&amp;$C100,'Smelter Look-up'!$J:$J,0)))</f>
        <v>526</v>
      </c>
      <c r="X100" s="227">
        <f t="shared" ca="1" si="13"/>
        <v>0</v>
      </c>
      <c r="AB100" s="228" t="str">
        <f t="shared" ca="1" si="14"/>
        <v>TinThaisarco</v>
      </c>
    </row>
    <row r="101" spans="1:28" s="227" customFormat="1" ht="25.5">
      <c r="A101" s="181" t="s">
        <v>787</v>
      </c>
      <c r="B101" s="182" t="str">
        <f ca="1">IF(LEN(A101)=0,"",INDEX('Smelter Look-up'!$A:$A,MATCH($A101,'Smelter Look-up'!$E:$E,0)))</f>
        <v>Tin</v>
      </c>
      <c r="C101" s="186" t="str">
        <f ca="1">IF(LEN(A101)=0,"",INDEX('Smelter Look-up'!$C:$C,MATCH($A101,'Smelter Look-up'!$E:$E,0)))</f>
        <v>Tin Smelting Branch of Yunnan Tin Co., Ltd.</v>
      </c>
      <c r="D101" s="230"/>
      <c r="E101" s="182" t="str">
        <f ca="1">IF(ISERROR($V101),"",OFFSET('Smelter Look-up'!$D$4,$V101-4,0)&amp;"")</f>
        <v>CHINA</v>
      </c>
      <c r="F101" s="182" t="str">
        <f ca="1">IF(ISERROR($V101),"",OFFSET('Smelter Look-up'!$E$4,$V101-4,0))</f>
        <v>CID002180</v>
      </c>
      <c r="G101" s="182" t="str">
        <f ca="1">IF(C101=$X$4,IF(ISERROR($V101),"Enter smelter details","RMI"),IF(ISERROR($V101),"",OFFSET('Smelter Look-up'!$F$4,$V101-4,0)))</f>
        <v>RMI</v>
      </c>
      <c r="H101" s="183" t="s">
        <v>15807</v>
      </c>
      <c r="I101" s="184" t="str">
        <f ca="1">IF(ISERROR($V101),"",OFFSET('Smelter Look-up'!$H$4,$V101-4,0))</f>
        <v>Gejiu</v>
      </c>
      <c r="J101" s="184" t="str">
        <f ca="1">IF(ISERROR($V101),"",OFFSET('Smelter Look-up'!$I$4,$V101-4,0))</f>
        <v>Yunnan Sheng</v>
      </c>
      <c r="K101" s="224" t="s">
        <v>15807</v>
      </c>
      <c r="L101" s="224" t="s">
        <v>15807</v>
      </c>
      <c r="M101" s="224" t="s">
        <v>15807</v>
      </c>
      <c r="N101" s="224" t="s">
        <v>15807</v>
      </c>
      <c r="O101" s="224" t="s">
        <v>15809</v>
      </c>
      <c r="P101" s="185" t="s">
        <v>489</v>
      </c>
      <c r="Q101" s="225" t="s">
        <v>15807</v>
      </c>
      <c r="R101" s="182" t="str">
        <f ca="1">IF(ISERROR($V101),"",OFFSET('Smelter Look-up'!$C$4,$V101-4,0)&amp;"")</f>
        <v>Tin Smelting Branch of Yunnan Tin Co., Ltd.</v>
      </c>
      <c r="S101" s="181" t="str">
        <f t="shared" ca="1" si="12"/>
        <v>CN</v>
      </c>
      <c r="T101" s="181" t="str">
        <f ca="1">IF(B101="","",IF(ISERROR(MATCH($J101,SorP!$B$1:$B$6279,0)),"",INDIRECT("'SorP'!$A$"&amp;MATCH($S101&amp;$J101,SorP!C:C,0))))</f>
        <v>CN-YN</v>
      </c>
      <c r="U101" s="201"/>
      <c r="V101" s="226">
        <f ca="1">IF(C101="",NA(),IF(OR(C101="Smelter not listed",C101="Smelter not yet identified"),MATCH($B101&amp;$D101,'Smelter Look-up'!$J:$J,0),MATCH($B101&amp;$C101,'Smelter Look-up'!$J:$J,0)))</f>
        <v>529</v>
      </c>
      <c r="X101" s="227">
        <f t="shared" ca="1" si="13"/>
        <v>0</v>
      </c>
      <c r="AB101" s="228" t="str">
        <f t="shared" ca="1" si="14"/>
        <v>TinTin Smelting Branch of Yunnan Tin Co., Ltd.</v>
      </c>
    </row>
    <row r="102" spans="1:28" s="227" customFormat="1" ht="25.5">
      <c r="A102" s="181" t="s">
        <v>13184</v>
      </c>
      <c r="B102" s="182" t="str">
        <f ca="1">IF(LEN(A102)=0,"",INDEX('Smelter Look-up'!$A:$A,MATCH($A102,'Smelter Look-up'!$E:$E,0)))</f>
        <v>Tin</v>
      </c>
      <c r="C102" s="186" t="str">
        <f ca="1">IF(LEN(A102)=0,"",INDEX('Smelter Look-up'!$C:$C,MATCH($A102,'Smelter Look-up'!$E:$E,0)))</f>
        <v>Tin Technology &amp; Refining</v>
      </c>
      <c r="D102" s="230"/>
      <c r="E102" s="182" t="str">
        <f ca="1">IF(ISERROR($V102),"",OFFSET('Smelter Look-up'!$D$4,$V102-4,0)&amp;"")</f>
        <v>UNITED STATES OF AMERICA</v>
      </c>
      <c r="F102" s="182" t="str">
        <f ca="1">IF(ISERROR($V102),"",OFFSET('Smelter Look-up'!$E$4,$V102-4,0))</f>
        <v>CID003325</v>
      </c>
      <c r="G102" s="182" t="str">
        <f ca="1">IF(C102=$X$4,IF(ISERROR($V102),"Enter smelter details","RMI"),IF(ISERROR($V102),"",OFFSET('Smelter Look-up'!$F$4,$V102-4,0)))</f>
        <v>RMI</v>
      </c>
      <c r="H102" s="183" t="s">
        <v>15807</v>
      </c>
      <c r="I102" s="184" t="str">
        <f ca="1">IF(ISERROR($V102),"",OFFSET('Smelter Look-up'!$H$4,$V102-4,0))</f>
        <v>West Chester</v>
      </c>
      <c r="J102" s="184" t="str">
        <f ca="1">IF(ISERROR($V102),"",OFFSET('Smelter Look-up'!$I$4,$V102-4,0))</f>
        <v>Pennsylvania</v>
      </c>
      <c r="K102" s="224" t="s">
        <v>15807</v>
      </c>
      <c r="L102" s="224" t="s">
        <v>15807</v>
      </c>
      <c r="M102" s="224" t="s">
        <v>15807</v>
      </c>
      <c r="N102" s="224" t="s">
        <v>15807</v>
      </c>
      <c r="O102" s="224" t="s">
        <v>15810</v>
      </c>
      <c r="P102" s="185" t="s">
        <v>489</v>
      </c>
      <c r="Q102" s="225" t="s">
        <v>15807</v>
      </c>
      <c r="R102" s="182" t="str">
        <f ca="1">IF(ISERROR($V102),"",OFFSET('Smelter Look-up'!$C$4,$V102-4,0)&amp;"")</f>
        <v>Tin Technology &amp; Refining</v>
      </c>
      <c r="S102" s="181" t="str">
        <f t="shared" ref="S102:S132" ca="1" si="15">IF(B102="","",IF(ISERROR(MATCH($E102,CL,0)),"Unknown",INDIRECT("'C'!$A$"&amp;MATCH($E102,CL,0)+1)))</f>
        <v>US</v>
      </c>
      <c r="T102" s="181" t="str">
        <f ca="1">IF(B102="","",IF(ISERROR(MATCH($J102,SorP!$B$1:$B$6279,0)),"",INDIRECT("'SorP'!$A$"&amp;MATCH($S102&amp;$J102,SorP!C:C,0))))</f>
        <v>US-PA</v>
      </c>
      <c r="U102" s="201"/>
      <c r="V102" s="226">
        <f ca="1">IF(C102="",NA(),IF(OR(C102="Smelter not listed",C102="Smelter not yet identified"),MATCH($B102&amp;$D102,'Smelter Look-up'!$J:$J,0),MATCH($B102&amp;$C102,'Smelter Look-up'!$J:$J,0)))</f>
        <v>530</v>
      </c>
      <c r="X102" s="227">
        <f t="shared" ref="X102:X132" ca="1" si="16">IF(AND(C102="Smelter not listed",OR(LEN(D102)=0,LEN(E102)=0)),1,0)</f>
        <v>0</v>
      </c>
      <c r="AB102" s="228" t="str">
        <f t="shared" ref="AB102:AB132" ca="1" si="17">B102&amp;C102</f>
        <v>TinTin Technology &amp; Refining</v>
      </c>
    </row>
    <row r="103" spans="1:28" s="227" customFormat="1" ht="20.25">
      <c r="A103" s="181" t="s">
        <v>785</v>
      </c>
      <c r="B103" s="182" t="str">
        <f ca="1">IF(LEN(A103)=0,"",INDEX('Smelter Look-up'!$A:$A,MATCH($A103,'Smelter Look-up'!$E:$E,0)))</f>
        <v>Tin</v>
      </c>
      <c r="C103" s="186" t="str">
        <f ca="1">IF(LEN(A103)=0,"",INDEX('Smelter Look-up'!$C:$C,MATCH($A103,'Smelter Look-up'!$E:$E,0)))</f>
        <v>White Solder Metalurgia e Mineracao Ltda.</v>
      </c>
      <c r="D103" s="230"/>
      <c r="E103" s="182" t="str">
        <f ca="1">IF(ISERROR($V103),"",OFFSET('Smelter Look-up'!$D$4,$V103-4,0)&amp;"")</f>
        <v>BRAZIL</v>
      </c>
      <c r="F103" s="182" t="str">
        <f ca="1">IF(ISERROR($V103),"",OFFSET('Smelter Look-up'!$E$4,$V103-4,0))</f>
        <v>CID002036</v>
      </c>
      <c r="G103" s="182" t="str">
        <f ca="1">IF(C103=$X$4,IF(ISERROR($V103),"Enter smelter details","RMI"),IF(ISERROR($V103),"",OFFSET('Smelter Look-up'!$F$4,$V103-4,0)))</f>
        <v>RMI</v>
      </c>
      <c r="H103" s="183" t="s">
        <v>15807</v>
      </c>
      <c r="I103" s="184" t="str">
        <f ca="1">IF(ISERROR($V103),"",OFFSET('Smelter Look-up'!$H$4,$V103-4,0))</f>
        <v>Ariquemes</v>
      </c>
      <c r="J103" s="184" t="str">
        <f ca="1">IF(ISERROR($V103),"",OFFSET('Smelter Look-up'!$I$4,$V103-4,0))</f>
        <v>Rondônia</v>
      </c>
      <c r="K103" s="224" t="s">
        <v>15807</v>
      </c>
      <c r="L103" s="224" t="s">
        <v>15807</v>
      </c>
      <c r="M103" s="224" t="s">
        <v>15807</v>
      </c>
      <c r="N103" s="224" t="s">
        <v>15807</v>
      </c>
      <c r="O103" s="224" t="s">
        <v>490</v>
      </c>
      <c r="P103" s="185" t="s">
        <v>15807</v>
      </c>
      <c r="Q103" s="225" t="s">
        <v>15807</v>
      </c>
      <c r="R103" s="182" t="str">
        <f ca="1">IF(ISERROR($V103),"",OFFSET('Smelter Look-up'!$C$4,$V103-4,0)&amp;"")</f>
        <v>White Solder Metalurgia e Mineracao Ltda.</v>
      </c>
      <c r="S103" s="181" t="str">
        <f t="shared" ca="1" si="15"/>
        <v>BR</v>
      </c>
      <c r="T103" s="181" t="str">
        <f ca="1">IF(B103="","",IF(ISERROR(MATCH($J103,SorP!$B$1:$B$6279,0)),"",INDIRECT("'SorP'!$A$"&amp;MATCH($S103&amp;$J103,SorP!C:C,0))))</f>
        <v>BR-RO</v>
      </c>
      <c r="U103" s="201"/>
      <c r="V103" s="226">
        <f ca="1">IF(C103="",NA(),IF(OR(C103="Smelter not listed",C103="Smelter not yet identified"),MATCH($B103&amp;$D103,'Smelter Look-up'!$J:$J,0),MATCH($B103&amp;$C103,'Smelter Look-up'!$J:$J,0)))</f>
        <v>535</v>
      </c>
      <c r="X103" s="227">
        <f t="shared" ca="1" si="16"/>
        <v>0</v>
      </c>
      <c r="AB103" s="228" t="str">
        <f t="shared" ca="1" si="17"/>
        <v>TinWhite Solder Metalurgia e Mineracao Ltda.</v>
      </c>
    </row>
    <row r="104" spans="1:28" s="227" customFormat="1" ht="25.5">
      <c r="A104" s="181" t="s">
        <v>786</v>
      </c>
      <c r="B104" s="182" t="str">
        <f ca="1">IF(LEN(A104)=0,"",INDEX('Smelter Look-up'!$A:$A,MATCH($A104,'Smelter Look-up'!$E:$E,0)))</f>
        <v>Tin</v>
      </c>
      <c r="C104" s="186" t="str">
        <f ca="1">IF(LEN(A104)=0,"",INDEX('Smelter Look-up'!$C:$C,MATCH($A104,'Smelter Look-up'!$E:$E,0)))</f>
        <v>Yunnan Chengfeng Non-ferrous Metals Co., Ltd.</v>
      </c>
      <c r="D104" s="230"/>
      <c r="E104" s="182" t="str">
        <f ca="1">IF(ISERROR($V104),"",OFFSET('Smelter Look-up'!$D$4,$V104-4,0)&amp;"")</f>
        <v>CHINA</v>
      </c>
      <c r="F104" s="182" t="str">
        <f ca="1">IF(ISERROR($V104),"",OFFSET('Smelter Look-up'!$E$4,$V104-4,0))</f>
        <v>CID002158</v>
      </c>
      <c r="G104" s="182" t="str">
        <f ca="1">IF(C104=$X$4,IF(ISERROR($V104),"Enter smelter details","RMI"),IF(ISERROR($V104),"",OFFSET('Smelter Look-up'!$F$4,$V104-4,0)))</f>
        <v>RMI</v>
      </c>
      <c r="H104" s="183" t="s">
        <v>15807</v>
      </c>
      <c r="I104" s="184" t="str">
        <f ca="1">IF(ISERROR($V104),"",OFFSET('Smelter Look-up'!$H$4,$V104-4,0))</f>
        <v>Gejiu</v>
      </c>
      <c r="J104" s="184" t="str">
        <f ca="1">IF(ISERROR($V104),"",OFFSET('Smelter Look-up'!$I$4,$V104-4,0))</f>
        <v>Yunnan Sheng</v>
      </c>
      <c r="K104" s="224" t="s">
        <v>15807</v>
      </c>
      <c r="L104" s="224" t="s">
        <v>15807</v>
      </c>
      <c r="M104" s="224" t="s">
        <v>15807</v>
      </c>
      <c r="N104" s="224" t="s">
        <v>15807</v>
      </c>
      <c r="O104" s="224" t="s">
        <v>15810</v>
      </c>
      <c r="P104" s="185" t="s">
        <v>489</v>
      </c>
      <c r="Q104" s="225" t="s">
        <v>15807</v>
      </c>
      <c r="R104" s="182" t="str">
        <f ca="1">IF(ISERROR($V104),"",OFFSET('Smelter Look-up'!$C$4,$V104-4,0)&amp;"")</f>
        <v>Yunnan Chengfeng Non-ferrous Metals Co., Ltd.</v>
      </c>
      <c r="S104" s="181" t="str">
        <f t="shared" ca="1" si="15"/>
        <v>CN</v>
      </c>
      <c r="T104" s="181" t="str">
        <f ca="1">IF(B104="","",IF(ISERROR(MATCH($J104,SorP!$B$1:$B$6279,0)),"",INDIRECT("'SorP'!$A$"&amp;MATCH($S104&amp;$J104,SorP!C:C,0))))</f>
        <v>CN-YN</v>
      </c>
      <c r="U104" s="201"/>
      <c r="V104" s="226">
        <f ca="1">IF(C104="",NA(),IF(OR(C104="Smelter not listed",C104="Smelter not yet identified"),MATCH($B104&amp;$D104,'Smelter Look-up'!$J:$J,0),MATCH($B104&amp;$C104,'Smelter Look-up'!$J:$J,0)))</f>
        <v>543</v>
      </c>
      <c r="X104" s="227">
        <f t="shared" ca="1" si="16"/>
        <v>0</v>
      </c>
      <c r="AB104" s="228" t="str">
        <f t="shared" ca="1" si="17"/>
        <v>TinYunnan Chengfeng Non-ferrous Metals Co., Ltd.</v>
      </c>
    </row>
    <row r="105" spans="1:28" s="227" customFormat="1" ht="20.25">
      <c r="A105" s="181" t="s">
        <v>13808</v>
      </c>
      <c r="B105" s="182" t="str">
        <f ca="1">IF(LEN(A105)=0,"",INDEX('Smelter Look-up'!$A:$A,MATCH($A105,'Smelter Look-up'!$E:$E,0)))</f>
        <v>Tin</v>
      </c>
      <c r="C105" s="186" t="str">
        <f ca="1">IF(LEN(A105)=0,"",INDEX('Smelter Look-up'!$C:$C,MATCH($A105,'Smelter Look-up'!$E:$E,0)))</f>
        <v>Yunnan Yunfan Non-ferrous Metals Co., Ltd.</v>
      </c>
      <c r="D105" s="230"/>
      <c r="E105" s="182" t="str">
        <f ca="1">IF(ISERROR($V105),"",OFFSET('Smelter Look-up'!$D$4,$V105-4,0)&amp;"")</f>
        <v>CHINA</v>
      </c>
      <c r="F105" s="182" t="str">
        <f ca="1">IF(ISERROR($V105),"",OFFSET('Smelter Look-up'!$E$4,$V105-4,0))</f>
        <v>CID003397</v>
      </c>
      <c r="G105" s="182" t="s">
        <v>15818</v>
      </c>
      <c r="H105" s="183" t="s">
        <v>15807</v>
      </c>
      <c r="I105" s="184" t="str">
        <f ca="1">IF(ISERROR($V105),"",OFFSET('Smelter Look-up'!$H$4,$V105-4,0))</f>
        <v>Gejiu</v>
      </c>
      <c r="J105" s="184" t="str">
        <f ca="1">IF(ISERROR($V105),"",OFFSET('Smelter Look-up'!$I$4,$V105-4,0))</f>
        <v>Yunnan Sheng</v>
      </c>
      <c r="K105" s="224" t="s">
        <v>15807</v>
      </c>
      <c r="L105" s="224" t="s">
        <v>15807</v>
      </c>
      <c r="M105" s="224" t="s">
        <v>15807</v>
      </c>
      <c r="N105" s="224" t="s">
        <v>15807</v>
      </c>
      <c r="O105" s="224" t="s">
        <v>490</v>
      </c>
      <c r="P105" s="185" t="s">
        <v>15807</v>
      </c>
      <c r="Q105" s="225" t="s">
        <v>15807</v>
      </c>
      <c r="R105" s="182" t="str">
        <f ca="1">IF(ISERROR($V105),"",OFFSET('Smelter Look-up'!$C$4,$V105-4,0)&amp;"")</f>
        <v>Yunnan Yunfan Non-ferrous Metals Co., Ltd.</v>
      </c>
      <c r="S105" s="181" t="str">
        <f t="shared" ca="1" si="15"/>
        <v>CN</v>
      </c>
      <c r="T105" s="181" t="str">
        <f ca="1">IF(B105="","",IF(ISERROR(MATCH($J105,SorP!$B$1:$B$6279,0)),"",INDIRECT("'SorP'!$A$"&amp;MATCH($S105&amp;$J105,SorP!C:C,0))))</f>
        <v>CN-YN</v>
      </c>
      <c r="U105" s="201"/>
      <c r="V105" s="226">
        <f ca="1">IF(C105="",NA(),IF(OR(C105="Smelter not listed",C105="Smelter not yet identified"),MATCH($B105&amp;$D105,'Smelter Look-up'!$J:$J,0),MATCH($B105&amp;$C105,'Smelter Look-up'!$J:$J,0)))</f>
        <v>551</v>
      </c>
      <c r="X105" s="227">
        <f t="shared" ca="1" si="16"/>
        <v>0</v>
      </c>
      <c r="AB105" s="228" t="str">
        <f t="shared" ca="1" si="17"/>
        <v>TinYunnan Yunfan Non-ferrous Metals Co., Ltd.</v>
      </c>
    </row>
    <row r="106" spans="1:28" s="227" customFormat="1" ht="25.5">
      <c r="A106" s="181" t="s">
        <v>1380</v>
      </c>
      <c r="B106" s="182" t="str">
        <f ca="1">IF(LEN(A106)=0,"",INDEX('Smelter Look-up'!$A:$A,MATCH($A106,'Smelter Look-up'!$E:$E,0)))</f>
        <v>Gold</v>
      </c>
      <c r="C106" s="186" t="str">
        <f ca="1">IF(LEN(A106)=0,"",INDEX('Smelter Look-up'!$C:$C,MATCH($A106,'Smelter Look-up'!$E:$E,0)))</f>
        <v>Advanced Chemical Company</v>
      </c>
      <c r="D106" s="230"/>
      <c r="E106" s="182" t="str">
        <f ca="1">IF(ISERROR($V106),"",OFFSET('Smelter Look-up'!$D$4,$V106-4,0)&amp;"")</f>
        <v>UNITED STATES OF AMERICA</v>
      </c>
      <c r="F106" s="182" t="str">
        <f ca="1">IF(ISERROR($V106),"",OFFSET('Smelter Look-up'!$E$4,$V106-4,0))</f>
        <v>CID000015</v>
      </c>
      <c r="G106" s="182" t="str">
        <f ca="1">IF(C106=$X$4,IF(ISERROR($V106),"Enter smelter details","RMI"),IF(ISERROR($V106),"",OFFSET('Smelter Look-up'!$F$4,$V106-4,0)))</f>
        <v>RMI</v>
      </c>
      <c r="H106" s="183" t="s">
        <v>15807</v>
      </c>
      <c r="I106" s="184" t="str">
        <f ca="1">IF(ISERROR($V106),"",OFFSET('Smelter Look-up'!$H$4,$V106-4,0))</f>
        <v>Warwick</v>
      </c>
      <c r="J106" s="184" t="str">
        <f ca="1">IF(ISERROR($V106),"",OFFSET('Smelter Look-up'!$I$4,$V106-4,0))</f>
        <v>Rhode Island</v>
      </c>
      <c r="K106" s="224" t="s">
        <v>15807</v>
      </c>
      <c r="L106" s="224" t="s">
        <v>15807</v>
      </c>
      <c r="M106" s="224" t="s">
        <v>15807</v>
      </c>
      <c r="N106" s="224" t="s">
        <v>15807</v>
      </c>
      <c r="O106" s="224" t="s">
        <v>490</v>
      </c>
      <c r="P106" s="185" t="s">
        <v>15807</v>
      </c>
      <c r="Q106" s="225" t="s">
        <v>15807</v>
      </c>
      <c r="R106" s="182" t="str">
        <f ca="1">IF(ISERROR($V106),"",OFFSET('Smelter Look-up'!$C$4,$V106-4,0)&amp;"")</f>
        <v>Advanced Chemical Company</v>
      </c>
      <c r="S106" s="181" t="str">
        <f t="shared" ca="1" si="15"/>
        <v>US</v>
      </c>
      <c r="T106" s="181" t="str">
        <f ca="1">IF(B106="","",IF(ISERROR(MATCH($J106,SorP!$B$1:$B$6279,0)),"",INDIRECT("'SorP'!$A$"&amp;MATCH($S106&amp;$J106,SorP!C:C,0))))</f>
        <v>US-RI</v>
      </c>
      <c r="U106" s="201"/>
      <c r="V106" s="226">
        <f ca="1">IF(C106="",NA(),IF(OR(C106="Smelter not listed",C106="Smelter not yet identified"),MATCH($B106&amp;$D106,'Smelter Look-up'!$J:$J,0),MATCH($B106&amp;$C106,'Smelter Look-up'!$J:$J,0)))</f>
        <v>8</v>
      </c>
      <c r="X106" s="227">
        <f t="shared" ca="1" si="16"/>
        <v>0</v>
      </c>
      <c r="AB106" s="228" t="str">
        <f t="shared" ca="1" si="17"/>
        <v>GoldAdvanced Chemical Company</v>
      </c>
    </row>
    <row r="107" spans="1:28" s="227" customFormat="1" ht="20.25">
      <c r="A107" s="181" t="s">
        <v>651</v>
      </c>
      <c r="B107" s="182" t="str">
        <f ca="1">IF(LEN(A107)=0,"",INDEX('Smelter Look-up'!$A:$A,MATCH($A107,'Smelter Look-up'!$E:$E,0)))</f>
        <v>Gold</v>
      </c>
      <c r="C107" s="186" t="str">
        <f ca="1">IF(LEN(A107)=0,"",INDEX('Smelter Look-up'!$C:$C,MATCH($A107,'Smelter Look-up'!$E:$E,0)))</f>
        <v>Agosi AG</v>
      </c>
      <c r="D107" s="230"/>
      <c r="E107" s="182" t="str">
        <f ca="1">IF(ISERROR($V107),"",OFFSET('Smelter Look-up'!$D$4,$V107-4,0)&amp;"")</f>
        <v>GERMANY</v>
      </c>
      <c r="F107" s="182" t="str">
        <f ca="1">IF(ISERROR($V107),"",OFFSET('Smelter Look-up'!$E$4,$V107-4,0))</f>
        <v>CID000035</v>
      </c>
      <c r="G107" s="182" t="str">
        <f ca="1">IF(C107=$X$4,IF(ISERROR($V107),"Enter smelter details","RMI"),IF(ISERROR($V107),"",OFFSET('Smelter Look-up'!$F$4,$V107-4,0)))</f>
        <v>RMI</v>
      </c>
      <c r="H107" s="183" t="s">
        <v>15807</v>
      </c>
      <c r="I107" s="184" t="str">
        <f ca="1">IF(ISERROR($V107),"",OFFSET('Smelter Look-up'!$H$4,$V107-4,0))</f>
        <v>Pforzheim</v>
      </c>
      <c r="J107" s="184" t="str">
        <f ca="1">IF(ISERROR($V107),"",OFFSET('Smelter Look-up'!$I$4,$V107-4,0))</f>
        <v>Baden-Württemberg</v>
      </c>
      <c r="K107" s="224" t="s">
        <v>15807</v>
      </c>
      <c r="L107" s="224" t="s">
        <v>15807</v>
      </c>
      <c r="M107" s="224" t="s">
        <v>15807</v>
      </c>
      <c r="N107" s="224" t="s">
        <v>15807</v>
      </c>
      <c r="O107" s="224" t="s">
        <v>490</v>
      </c>
      <c r="P107" s="185" t="s">
        <v>15807</v>
      </c>
      <c r="Q107" s="225" t="s">
        <v>15807</v>
      </c>
      <c r="R107" s="182" t="str">
        <f ca="1">IF(ISERROR($V107),"",OFFSET('Smelter Look-up'!$C$4,$V107-4,0)&amp;"")</f>
        <v>Agosi AG</v>
      </c>
      <c r="S107" s="181" t="str">
        <f t="shared" ca="1" si="15"/>
        <v>DE</v>
      </c>
      <c r="T107" s="181" t="str">
        <f ca="1">IF(B107="","",IF(ISERROR(MATCH($J107,SorP!$B$1:$B$6279,0)),"",INDIRECT("'SorP'!$A$"&amp;MATCH($S107&amp;$J107,SorP!C:C,0))))</f>
        <v>DE-BW</v>
      </c>
      <c r="U107" s="201"/>
      <c r="V107" s="226">
        <f ca="1">IF(C107="",NA(),IF(OR(C107="Smelter not listed",C107="Smelter not yet identified"),MATCH($B107&amp;$D107,'Smelter Look-up'!$J:$J,0),MATCH($B107&amp;$C107,'Smelter Look-up'!$J:$J,0)))</f>
        <v>10</v>
      </c>
      <c r="X107" s="227">
        <f t="shared" ca="1" si="16"/>
        <v>0</v>
      </c>
      <c r="AB107" s="228" t="str">
        <f t="shared" ca="1" si="17"/>
        <v>GoldAgosi AG</v>
      </c>
    </row>
    <row r="108" spans="1:28" s="227" customFormat="1" ht="20.25">
      <c r="A108" s="181" t="s">
        <v>650</v>
      </c>
      <c r="B108" s="182" t="str">
        <f ca="1">IF(LEN(A108)=0,"",INDEX('Smelter Look-up'!$A:$A,MATCH($A108,'Smelter Look-up'!$E:$E,0)))</f>
        <v>Gold</v>
      </c>
      <c r="C108" s="186" t="str">
        <f ca="1">IF(LEN(A108)=0,"",INDEX('Smelter Look-up'!$C:$C,MATCH($A108,'Smelter Look-up'!$E:$E,0)))</f>
        <v>Aida Chemical Industries Co., Ltd.</v>
      </c>
      <c r="D108" s="230"/>
      <c r="E108" s="182" t="str">
        <f ca="1">IF(ISERROR($V108),"",OFFSET('Smelter Look-up'!$D$4,$V108-4,0)&amp;"")</f>
        <v>JAPAN</v>
      </c>
      <c r="F108" s="182" t="str">
        <f ca="1">IF(ISERROR($V108),"",OFFSET('Smelter Look-up'!$E$4,$V108-4,0))</f>
        <v>CID000019</v>
      </c>
      <c r="G108" s="182" t="str">
        <f ca="1">IF(C108=$X$4,IF(ISERROR($V108),"Enter smelter details","RMI"),IF(ISERROR($V108),"",OFFSET('Smelter Look-up'!$F$4,$V108-4,0)))</f>
        <v>RMI</v>
      </c>
      <c r="H108" s="183" t="s">
        <v>15807</v>
      </c>
      <c r="I108" s="184" t="str">
        <f ca="1">IF(ISERROR($V108),"",OFFSET('Smelter Look-up'!$H$4,$V108-4,0))</f>
        <v>Fuchu</v>
      </c>
      <c r="J108" s="184" t="str">
        <f ca="1">IF(ISERROR($V108),"",OFFSET('Smelter Look-up'!$I$4,$V108-4,0))</f>
        <v>Tokyo</v>
      </c>
      <c r="K108" s="224" t="s">
        <v>15807</v>
      </c>
      <c r="L108" s="224" t="s">
        <v>15807</v>
      </c>
      <c r="M108" s="224" t="s">
        <v>15807</v>
      </c>
      <c r="N108" s="224" t="s">
        <v>15807</v>
      </c>
      <c r="O108" s="224" t="s">
        <v>15811</v>
      </c>
      <c r="P108" s="185" t="s">
        <v>488</v>
      </c>
      <c r="Q108" s="225" t="s">
        <v>15807</v>
      </c>
      <c r="R108" s="182" t="str">
        <f ca="1">IF(ISERROR($V108),"",OFFSET('Smelter Look-up'!$C$4,$V108-4,0)&amp;"")</f>
        <v>Aida Chemical Industries Co., Ltd.</v>
      </c>
      <c r="S108" s="181" t="str">
        <f t="shared" ca="1" si="15"/>
        <v>JP</v>
      </c>
      <c r="T108" s="181" t="str">
        <f ca="1">IF(B108="","",IF(ISERROR(MATCH($J108,SorP!$B$1:$B$6279,0)),"",INDIRECT("'SorP'!$A$"&amp;MATCH($S108&amp;$J108,SorP!C:C,0))))</f>
        <v>JP-13</v>
      </c>
      <c r="U108" s="201"/>
      <c r="V108" s="226">
        <f ca="1">IF(C108="",NA(),IF(OR(C108="Smelter not listed",C108="Smelter not yet identified"),MATCH($B108&amp;$D108,'Smelter Look-up'!$J:$J,0),MATCH($B108&amp;$C108,'Smelter Look-up'!$J:$J,0)))</f>
        <v>13</v>
      </c>
      <c r="X108" s="227">
        <f t="shared" ca="1" si="16"/>
        <v>0</v>
      </c>
      <c r="AB108" s="228" t="str">
        <f t="shared" ca="1" si="17"/>
        <v>GoldAida Chemical Industries Co., Ltd.</v>
      </c>
    </row>
    <row r="109" spans="1:28" s="227" customFormat="1" ht="25.5">
      <c r="A109" s="181" t="s">
        <v>1703</v>
      </c>
      <c r="B109" s="182" t="str">
        <f ca="1">IF(LEN(A109)=0,"",INDEX('Smelter Look-up'!$A:$A,MATCH($A109,'Smelter Look-up'!$E:$E,0)))</f>
        <v>Gold</v>
      </c>
      <c r="C109" s="186" t="str">
        <f ca="1">IF(LEN(A109)=0,"",INDEX('Smelter Look-up'!$C:$C,MATCH($A109,'Smelter Look-up'!$E:$E,0)))</f>
        <v>Al Etihad Gold Refinery DMCC</v>
      </c>
      <c r="D109" s="230"/>
      <c r="E109" s="182" t="str">
        <f ca="1">IF(ISERROR($V109),"",OFFSET('Smelter Look-up'!$D$4,$V109-4,0)&amp;"")</f>
        <v>UNITED ARAB EMIRATES</v>
      </c>
      <c r="F109" s="182" t="str">
        <f ca="1">IF(ISERROR($V109),"",OFFSET('Smelter Look-up'!$E$4,$V109-4,0))</f>
        <v>CID002560</v>
      </c>
      <c r="G109" s="182" t="str">
        <f ca="1">IF(C109=$X$4,IF(ISERROR($V109),"Enter smelter details","RMI"),IF(ISERROR($V109),"",OFFSET('Smelter Look-up'!$F$4,$V109-4,0)))</f>
        <v>RMI</v>
      </c>
      <c r="H109" s="183" t="s">
        <v>15807</v>
      </c>
      <c r="I109" s="184" t="str">
        <f ca="1">IF(ISERROR($V109),"",OFFSET('Smelter Look-up'!$H$4,$V109-4,0))</f>
        <v>Dubai</v>
      </c>
      <c r="J109" s="184" t="str">
        <f ca="1">IF(ISERROR($V109),"",OFFSET('Smelter Look-up'!$I$4,$V109-4,0))</f>
        <v>Dubayy</v>
      </c>
      <c r="K109" s="224" t="s">
        <v>15807</v>
      </c>
      <c r="L109" s="224" t="s">
        <v>15807</v>
      </c>
      <c r="M109" s="224" t="s">
        <v>15807</v>
      </c>
      <c r="N109" s="224" t="s">
        <v>15807</v>
      </c>
      <c r="O109" s="224" t="s">
        <v>490</v>
      </c>
      <c r="P109" s="185" t="s">
        <v>15807</v>
      </c>
      <c r="Q109" s="225" t="s">
        <v>15807</v>
      </c>
      <c r="R109" s="182" t="str">
        <f ca="1">IF(ISERROR($V109),"",OFFSET('Smelter Look-up'!$C$4,$V109-4,0)&amp;"")</f>
        <v>Al Etihad Gold Refinery DMCC</v>
      </c>
      <c r="S109" s="181" t="str">
        <f t="shared" ca="1" si="15"/>
        <v>AE</v>
      </c>
      <c r="T109" s="181" t="str">
        <f ca="1">IF(B109="","",IF(ISERROR(MATCH($J109,SorP!$B$1:$B$6279,0)),"",INDIRECT("'SorP'!$A$"&amp;MATCH($S109&amp;$J109,SorP!C:C,0))))</f>
        <v>AE-DU</v>
      </c>
      <c r="U109" s="201"/>
      <c r="V109" s="226">
        <f ca="1">IF(C109="",NA(),IF(OR(C109="Smelter not listed",C109="Smelter not yet identified"),MATCH($B109&amp;$D109,'Smelter Look-up'!$J:$J,0),MATCH($B109&amp;$C109,'Smelter Look-up'!$J:$J,0)))</f>
        <v>16</v>
      </c>
      <c r="X109" s="227">
        <f t="shared" ca="1" si="16"/>
        <v>0</v>
      </c>
      <c r="AB109" s="228" t="str">
        <f t="shared" ca="1" si="17"/>
        <v>GoldAl Etihad Gold Refinery DMCC</v>
      </c>
    </row>
    <row r="110" spans="1:28" s="227" customFormat="1" ht="25.5">
      <c r="A110" s="181" t="s">
        <v>652</v>
      </c>
      <c r="B110" s="182" t="str">
        <f ca="1">IF(LEN(A110)=0,"",INDEX('Smelter Look-up'!$A:$A,MATCH($A110,'Smelter Look-up'!$E:$E,0)))</f>
        <v>Gold</v>
      </c>
      <c r="C110" s="186" t="str">
        <f ca="1">IF(LEN(A110)=0,"",INDEX('Smelter Look-up'!$C:$C,MATCH($A110,'Smelter Look-up'!$E:$E,0)))</f>
        <v>Almalyk Mining and Metallurgical Complex (AMMC)</v>
      </c>
      <c r="D110" s="230"/>
      <c r="E110" s="182" t="str">
        <f ca="1">IF(ISERROR($V110),"",OFFSET('Smelter Look-up'!$D$4,$V110-4,0)&amp;"")</f>
        <v>UZBEKISTAN</v>
      </c>
      <c r="F110" s="182" t="str">
        <f ca="1">IF(ISERROR($V110),"",OFFSET('Smelter Look-up'!$E$4,$V110-4,0))</f>
        <v>CID000041</v>
      </c>
      <c r="G110" s="182" t="str">
        <f ca="1">IF(C110=$X$4,IF(ISERROR($V110),"Enter smelter details","RMI"),IF(ISERROR($V110),"",OFFSET('Smelter Look-up'!$F$4,$V110-4,0)))</f>
        <v>RMI</v>
      </c>
      <c r="H110" s="183" t="s">
        <v>15807</v>
      </c>
      <c r="I110" s="184" t="str">
        <f ca="1">IF(ISERROR($V110),"",OFFSET('Smelter Look-up'!$H$4,$V110-4,0))</f>
        <v>Almalyk</v>
      </c>
      <c r="J110" s="184" t="str">
        <f ca="1">IF(ISERROR($V110),"",OFFSET('Smelter Look-up'!$I$4,$V110-4,0))</f>
        <v>Toshkent</v>
      </c>
      <c r="K110" s="224" t="s">
        <v>15807</v>
      </c>
      <c r="L110" s="224" t="s">
        <v>15807</v>
      </c>
      <c r="M110" s="224" t="s">
        <v>15807</v>
      </c>
      <c r="N110" s="224" t="s">
        <v>15807</v>
      </c>
      <c r="O110" s="224" t="s">
        <v>490</v>
      </c>
      <c r="P110" s="185" t="s">
        <v>15807</v>
      </c>
      <c r="Q110" s="225" t="s">
        <v>15807</v>
      </c>
      <c r="R110" s="182" t="str">
        <f ca="1">IF(ISERROR($V110),"",OFFSET('Smelter Look-up'!$C$4,$V110-4,0)&amp;"")</f>
        <v>Almalyk Mining and Metallurgical Complex (AMMC)</v>
      </c>
      <c r="S110" s="181" t="str">
        <f t="shared" ca="1" si="15"/>
        <v>UZ</v>
      </c>
      <c r="T110" s="181" t="str">
        <f ca="1">IF(B110="","",IF(ISERROR(MATCH($J110,SorP!$B$1:$B$6279,0)),"",INDIRECT("'SorP'!$A$"&amp;MATCH($S110&amp;$J110,SorP!C:C,0))))</f>
        <v>UZ-TO</v>
      </c>
      <c r="U110" s="201"/>
      <c r="V110" s="226">
        <f ca="1">IF(C110="",NA(),IF(OR(C110="Smelter not listed",C110="Smelter not yet identified"),MATCH($B110&amp;$D110,'Smelter Look-up'!$J:$J,0),MATCH($B110&amp;$C110,'Smelter Look-up'!$J:$J,0)))</f>
        <v>20</v>
      </c>
      <c r="X110" s="227">
        <f t="shared" ca="1" si="16"/>
        <v>0</v>
      </c>
      <c r="AB110" s="228" t="str">
        <f t="shared" ca="1" si="17"/>
        <v>GoldAlmalyk Mining and Metallurgical Complex (AMMC)</v>
      </c>
    </row>
    <row r="111" spans="1:28" s="227" customFormat="1" ht="20.25">
      <c r="A111" s="181" t="s">
        <v>653</v>
      </c>
      <c r="B111" s="182" t="str">
        <f ca="1">IF(LEN(A111)=0,"",INDEX('Smelter Look-up'!$A:$A,MATCH($A111,'Smelter Look-up'!$E:$E,0)))</f>
        <v>Gold</v>
      </c>
      <c r="C111" s="186" t="str">
        <f ca="1">IF(LEN(A111)=0,"",INDEX('Smelter Look-up'!$C:$C,MATCH($A111,'Smelter Look-up'!$E:$E,0)))</f>
        <v>AngloGold Ashanti Corrego do Sitio Mineracao</v>
      </c>
      <c r="D111" s="230"/>
      <c r="E111" s="182" t="str">
        <f ca="1">IF(ISERROR($V111),"",OFFSET('Smelter Look-up'!$D$4,$V111-4,0)&amp;"")</f>
        <v>BRAZIL</v>
      </c>
      <c r="F111" s="182" t="str">
        <f ca="1">IF(ISERROR($V111),"",OFFSET('Smelter Look-up'!$E$4,$V111-4,0))</f>
        <v>CID000058</v>
      </c>
      <c r="G111" s="182" t="str">
        <f ca="1">IF(C111=$X$4,IF(ISERROR($V111),"Enter smelter details","RMI"),IF(ISERROR($V111),"",OFFSET('Smelter Look-up'!$F$4,$V111-4,0)))</f>
        <v>RMI</v>
      </c>
      <c r="H111" s="183" t="s">
        <v>15807</v>
      </c>
      <c r="I111" s="184" t="str">
        <f ca="1">IF(ISERROR($V111),"",OFFSET('Smelter Look-up'!$H$4,$V111-4,0))</f>
        <v>Nova Lima</v>
      </c>
      <c r="J111" s="184" t="str">
        <f ca="1">IF(ISERROR($V111),"",OFFSET('Smelter Look-up'!$I$4,$V111-4,0))</f>
        <v>Minas Gerais</v>
      </c>
      <c r="K111" s="224" t="s">
        <v>15807</v>
      </c>
      <c r="L111" s="224" t="s">
        <v>15807</v>
      </c>
      <c r="M111" s="224" t="s">
        <v>15807</v>
      </c>
      <c r="N111" s="224" t="s">
        <v>15807</v>
      </c>
      <c r="O111" s="224" t="s">
        <v>490</v>
      </c>
      <c r="P111" s="185" t="s">
        <v>15807</v>
      </c>
      <c r="Q111" s="225" t="s">
        <v>15807</v>
      </c>
      <c r="R111" s="182" t="str">
        <f ca="1">IF(ISERROR($V111),"",OFFSET('Smelter Look-up'!$C$4,$V111-4,0)&amp;"")</f>
        <v>AngloGold Ashanti Corrego do Sitio Mineracao</v>
      </c>
      <c r="S111" s="181" t="str">
        <f t="shared" ca="1" si="15"/>
        <v>BR</v>
      </c>
      <c r="T111" s="181" t="str">
        <f ca="1">IF(B111="","",IF(ISERROR(MATCH($J111,SorP!$B$1:$B$6279,0)),"",INDIRECT("'SorP'!$A$"&amp;MATCH($S111&amp;$J111,SorP!C:C,0))))</f>
        <v>BR-MG</v>
      </c>
      <c r="U111" s="201"/>
      <c r="V111" s="226">
        <f ca="1">IF(C111="",NA(),IF(OR(C111="Smelter not listed",C111="Smelter not yet identified"),MATCH($B111&amp;$D111,'Smelter Look-up'!$J:$J,0),MATCH($B111&amp;$C111,'Smelter Look-up'!$J:$J,0)))</f>
        <v>23</v>
      </c>
      <c r="X111" s="227">
        <f t="shared" ca="1" si="16"/>
        <v>0</v>
      </c>
      <c r="AB111" s="228" t="str">
        <f t="shared" ca="1" si="17"/>
        <v>GoldAngloGold Ashanti Corrego do Sitio Mineracao</v>
      </c>
    </row>
    <row r="112" spans="1:28" s="227" customFormat="1" ht="20.25">
      <c r="A112" s="181" t="s">
        <v>654</v>
      </c>
      <c r="B112" s="182" t="str">
        <f ca="1">IF(LEN(A112)=0,"",INDEX('Smelter Look-up'!$A:$A,MATCH($A112,'Smelter Look-up'!$E:$E,0)))</f>
        <v>Gold</v>
      </c>
      <c r="C112" s="186" t="str">
        <f ca="1">IF(LEN(A112)=0,"",INDEX('Smelter Look-up'!$C:$C,MATCH($A112,'Smelter Look-up'!$E:$E,0)))</f>
        <v>Argor-Heraeus S.A.</v>
      </c>
      <c r="D112" s="230"/>
      <c r="E112" s="182" t="str">
        <f ca="1">IF(ISERROR($V112),"",OFFSET('Smelter Look-up'!$D$4,$V112-4,0)&amp;"")</f>
        <v>SWITZERLAND</v>
      </c>
      <c r="F112" s="182" t="str">
        <f ca="1">IF(ISERROR($V112),"",OFFSET('Smelter Look-up'!$E$4,$V112-4,0))</f>
        <v>CID000077</v>
      </c>
      <c r="G112" s="182" t="str">
        <f ca="1">IF(C112=$X$4,IF(ISERROR($V112),"Enter smelter details","RMI"),IF(ISERROR($V112),"",OFFSET('Smelter Look-up'!$F$4,$V112-4,0)))</f>
        <v>RMI</v>
      </c>
      <c r="H112" s="183" t="s">
        <v>15807</v>
      </c>
      <c r="I112" s="184" t="str">
        <f ca="1">IF(ISERROR($V112),"",OFFSET('Smelter Look-up'!$H$4,$V112-4,0))</f>
        <v>Mendrisio</v>
      </c>
      <c r="J112" s="184" t="str">
        <f ca="1">IF(ISERROR($V112),"",OFFSET('Smelter Look-up'!$I$4,$V112-4,0))</f>
        <v>Ticino</v>
      </c>
      <c r="K112" s="224" t="s">
        <v>15807</v>
      </c>
      <c r="L112" s="224" t="s">
        <v>15807</v>
      </c>
      <c r="M112" s="224" t="s">
        <v>15807</v>
      </c>
      <c r="N112" s="224" t="s">
        <v>15807</v>
      </c>
      <c r="O112" s="224" t="s">
        <v>490</v>
      </c>
      <c r="P112" s="185" t="s">
        <v>15807</v>
      </c>
      <c r="Q112" s="225" t="s">
        <v>15807</v>
      </c>
      <c r="R112" s="182" t="str">
        <f ca="1">IF(ISERROR($V112),"",OFFSET('Smelter Look-up'!$C$4,$V112-4,0)&amp;"")</f>
        <v>Argor-Heraeus S.A.</v>
      </c>
      <c r="S112" s="181" t="str">
        <f t="shared" ca="1" si="15"/>
        <v>CH</v>
      </c>
      <c r="T112" s="181" t="str">
        <f ca="1">IF(B112="","",IF(ISERROR(MATCH($J112,SorP!$B$1:$B$6279,0)),"",INDIRECT("'SorP'!$A$"&amp;MATCH($S112&amp;$J112,SorP!C:C,0))))</f>
        <v>CH-TI</v>
      </c>
      <c r="U112" s="201"/>
      <c r="V112" s="226">
        <f ca="1">IF(C112="",NA(),IF(OR(C112="Smelter not listed",C112="Smelter not yet identified"),MATCH($B112&amp;$D112,'Smelter Look-up'!$J:$J,0),MATCH($B112&amp;$C112,'Smelter Look-up'!$J:$J,0)))</f>
        <v>28</v>
      </c>
      <c r="X112" s="227">
        <f t="shared" ca="1" si="16"/>
        <v>0</v>
      </c>
      <c r="AB112" s="228" t="str">
        <f t="shared" ca="1" si="17"/>
        <v>GoldArgor-Heraeus S.A.</v>
      </c>
    </row>
    <row r="113" spans="1:28" s="227" customFormat="1" ht="20.25">
      <c r="A113" s="181" t="s">
        <v>655</v>
      </c>
      <c r="B113" s="182" t="str">
        <f ca="1">IF(LEN(A113)=0,"",INDEX('Smelter Look-up'!$A:$A,MATCH($A113,'Smelter Look-up'!$E:$E,0)))</f>
        <v>Gold</v>
      </c>
      <c r="C113" s="186" t="str">
        <f ca="1">IF(LEN(A113)=0,"",INDEX('Smelter Look-up'!$C:$C,MATCH($A113,'Smelter Look-up'!$E:$E,0)))</f>
        <v>Asahi Pretec Corp.</v>
      </c>
      <c r="D113" s="230"/>
      <c r="E113" s="182" t="str">
        <f ca="1">IF(ISERROR($V113),"",OFFSET('Smelter Look-up'!$D$4,$V113-4,0)&amp;"")</f>
        <v>JAPAN</v>
      </c>
      <c r="F113" s="182" t="str">
        <f ca="1">IF(ISERROR($V113),"",OFFSET('Smelter Look-up'!$E$4,$V113-4,0))</f>
        <v>CID000082</v>
      </c>
      <c r="G113" s="182" t="str">
        <f ca="1">IF(C113=$X$4,IF(ISERROR($V113),"Enter smelter details","RMI"),IF(ISERROR($V113),"",OFFSET('Smelter Look-up'!$F$4,$V113-4,0)))</f>
        <v>RMI</v>
      </c>
      <c r="H113" s="183" t="s">
        <v>15807</v>
      </c>
      <c r="I113" s="184" t="str">
        <f ca="1">IF(ISERROR($V113),"",OFFSET('Smelter Look-up'!$H$4,$V113-4,0))</f>
        <v>Kobe</v>
      </c>
      <c r="J113" s="184" t="str">
        <f ca="1">IF(ISERROR($V113),"",OFFSET('Smelter Look-up'!$I$4,$V113-4,0))</f>
        <v>Hyogo</v>
      </c>
      <c r="K113" s="224" t="s">
        <v>15807</v>
      </c>
      <c r="L113" s="224" t="s">
        <v>15807</v>
      </c>
      <c r="M113" s="224" t="s">
        <v>15807</v>
      </c>
      <c r="N113" s="224" t="s">
        <v>15807</v>
      </c>
      <c r="O113" s="224" t="s">
        <v>490</v>
      </c>
      <c r="P113" s="185" t="s">
        <v>15807</v>
      </c>
      <c r="Q113" s="225" t="s">
        <v>15807</v>
      </c>
      <c r="R113" s="182" t="str">
        <f ca="1">IF(ISERROR($V113),"",OFFSET('Smelter Look-up'!$C$4,$V113-4,0)&amp;"")</f>
        <v>Asahi Pretec Corp.</v>
      </c>
      <c r="S113" s="181" t="str">
        <f t="shared" ca="1" si="15"/>
        <v>JP</v>
      </c>
      <c r="T113" s="181" t="str">
        <f ca="1">IF(B113="","",IF(ISERROR(MATCH($J113,SorP!$B$1:$B$6279,0)),"",INDIRECT("'SorP'!$A$"&amp;MATCH($S113&amp;$J113,SorP!C:C,0))))</f>
        <v>JP-28</v>
      </c>
      <c r="U113" s="201"/>
      <c r="V113" s="226">
        <f ca="1">IF(C113="",NA(),IF(OR(C113="Smelter not listed",C113="Smelter not yet identified"),MATCH($B113&amp;$D113,'Smelter Look-up'!$J:$J,0),MATCH($B113&amp;$C113,'Smelter Look-up'!$J:$J,0)))</f>
        <v>29</v>
      </c>
      <c r="X113" s="227">
        <f t="shared" ca="1" si="16"/>
        <v>0</v>
      </c>
      <c r="AB113" s="228" t="str">
        <f t="shared" ca="1" si="17"/>
        <v>GoldAsahi Pretec Corp.</v>
      </c>
    </row>
    <row r="114" spans="1:28" s="227" customFormat="1" ht="20.25">
      <c r="A114" s="181" t="s">
        <v>687</v>
      </c>
      <c r="B114" s="182" t="str">
        <f ca="1">IF(LEN(A114)=0,"",INDEX('Smelter Look-up'!$A:$A,MATCH($A114,'Smelter Look-up'!$E:$E,0)))</f>
        <v>Gold</v>
      </c>
      <c r="C114" s="186" t="str">
        <f ca="1">IF(LEN(A114)=0,"",INDEX('Smelter Look-up'!$C:$C,MATCH($A114,'Smelter Look-up'!$E:$E,0)))</f>
        <v>Asahi Refining Canada Ltd.</v>
      </c>
      <c r="D114" s="230"/>
      <c r="E114" s="182" t="str">
        <f ca="1">IF(ISERROR($V114),"",OFFSET('Smelter Look-up'!$D$4,$V114-4,0)&amp;"")</f>
        <v>CANADA</v>
      </c>
      <c r="F114" s="182" t="str">
        <f ca="1">IF(ISERROR($V114),"",OFFSET('Smelter Look-up'!$E$4,$V114-4,0))</f>
        <v>CID000924</v>
      </c>
      <c r="G114" s="182" t="str">
        <f ca="1">IF(C114=$X$4,IF(ISERROR($V114),"Enter smelter details","RMI"),IF(ISERROR($V114),"",OFFSET('Smelter Look-up'!$F$4,$V114-4,0)))</f>
        <v>RMI</v>
      </c>
      <c r="H114" s="183" t="s">
        <v>15807</v>
      </c>
      <c r="I114" s="184" t="str">
        <f ca="1">IF(ISERROR($V114),"",OFFSET('Smelter Look-up'!$H$4,$V114-4,0))</f>
        <v>Brampton</v>
      </c>
      <c r="J114" s="184" t="str">
        <f ca="1">IF(ISERROR($V114),"",OFFSET('Smelter Look-up'!$I$4,$V114-4,0))</f>
        <v>Ontario</v>
      </c>
      <c r="K114" s="224" t="s">
        <v>15807</v>
      </c>
      <c r="L114" s="224" t="s">
        <v>15807</v>
      </c>
      <c r="M114" s="224" t="s">
        <v>15807</v>
      </c>
      <c r="N114" s="224" t="s">
        <v>15807</v>
      </c>
      <c r="O114" s="224" t="s">
        <v>490</v>
      </c>
      <c r="P114" s="185" t="s">
        <v>15807</v>
      </c>
      <c r="Q114" s="225" t="s">
        <v>15807</v>
      </c>
      <c r="R114" s="182" t="str">
        <f ca="1">IF(ISERROR($V114),"",OFFSET('Smelter Look-up'!$C$4,$V114-4,0)&amp;"")</f>
        <v>Asahi Refining Canada Ltd.</v>
      </c>
      <c r="S114" s="181" t="str">
        <f t="shared" ca="1" si="15"/>
        <v>CA</v>
      </c>
      <c r="T114" s="181" t="str">
        <f ca="1">IF(B114="","",IF(ISERROR(MATCH($J114,SorP!$B$1:$B$6279,0)),"",INDIRECT("'SorP'!$A$"&amp;MATCH($S114&amp;$J114,SorP!C:C,0))))</f>
        <v>CA-ON</v>
      </c>
      <c r="U114" s="201"/>
      <c r="V114" s="226">
        <f ca="1">IF(C114="",NA(),IF(OR(C114="Smelter not listed",C114="Smelter not yet identified"),MATCH($B114&amp;$D114,'Smelter Look-up'!$J:$J,0),MATCH($B114&amp;$C114,'Smelter Look-up'!$J:$J,0)))</f>
        <v>30</v>
      </c>
      <c r="X114" s="227">
        <f t="shared" ca="1" si="16"/>
        <v>0</v>
      </c>
      <c r="AB114" s="228" t="str">
        <f t="shared" ca="1" si="17"/>
        <v>GoldAsahi Refining Canada Ltd.</v>
      </c>
    </row>
    <row r="115" spans="1:28" s="227" customFormat="1" ht="25.5">
      <c r="A115" s="181" t="s">
        <v>686</v>
      </c>
      <c r="B115" s="182" t="str">
        <f ca="1">IF(LEN(A115)=0,"",INDEX('Smelter Look-up'!$A:$A,MATCH($A115,'Smelter Look-up'!$E:$E,0)))</f>
        <v>Gold</v>
      </c>
      <c r="C115" s="186" t="str">
        <f ca="1">IF(LEN(A115)=0,"",INDEX('Smelter Look-up'!$C:$C,MATCH($A115,'Smelter Look-up'!$E:$E,0)))</f>
        <v>Asahi Refining USA Inc.</v>
      </c>
      <c r="D115" s="230"/>
      <c r="E115" s="182" t="str">
        <f ca="1">IF(ISERROR($V115),"",OFFSET('Smelter Look-up'!$D$4,$V115-4,0)&amp;"")</f>
        <v>UNITED STATES OF AMERICA</v>
      </c>
      <c r="F115" s="182" t="str">
        <f ca="1">IF(ISERROR($V115),"",OFFSET('Smelter Look-up'!$E$4,$V115-4,0))</f>
        <v>CID000920</v>
      </c>
      <c r="G115" s="182" t="str">
        <f ca="1">IF(C115=$X$4,IF(ISERROR($V115),"Enter smelter details","RMI"),IF(ISERROR($V115),"",OFFSET('Smelter Look-up'!$F$4,$V115-4,0)))</f>
        <v>RMI</v>
      </c>
      <c r="H115" s="183" t="s">
        <v>15807</v>
      </c>
      <c r="I115" s="184" t="str">
        <f ca="1">IF(ISERROR($V115),"",OFFSET('Smelter Look-up'!$H$4,$V115-4,0))</f>
        <v>Salt Lake City</v>
      </c>
      <c r="J115" s="184" t="str">
        <f ca="1">IF(ISERROR($V115),"",OFFSET('Smelter Look-up'!$I$4,$V115-4,0))</f>
        <v>Utah</v>
      </c>
      <c r="K115" s="224" t="s">
        <v>15807</v>
      </c>
      <c r="L115" s="224" t="s">
        <v>15807</v>
      </c>
      <c r="M115" s="224" t="s">
        <v>15807</v>
      </c>
      <c r="N115" s="224" t="s">
        <v>15807</v>
      </c>
      <c r="O115" s="224" t="s">
        <v>490</v>
      </c>
      <c r="P115" s="185" t="s">
        <v>15807</v>
      </c>
      <c r="Q115" s="225" t="s">
        <v>15807</v>
      </c>
      <c r="R115" s="182" t="str">
        <f ca="1">IF(ISERROR($V115),"",OFFSET('Smelter Look-up'!$C$4,$V115-4,0)&amp;"")</f>
        <v>Asahi Refining USA Inc.</v>
      </c>
      <c r="S115" s="181" t="str">
        <f t="shared" ca="1" si="15"/>
        <v>US</v>
      </c>
      <c r="T115" s="181" t="str">
        <f ca="1">IF(B115="","",IF(ISERROR(MATCH($J115,SorP!$B$1:$B$6279,0)),"",INDIRECT("'SorP'!$A$"&amp;MATCH($S115&amp;$J115,SorP!C:C,0))))</f>
        <v>US-UT</v>
      </c>
      <c r="U115" s="201"/>
      <c r="V115" s="226">
        <f ca="1">IF(C115="",NA(),IF(OR(C115="Smelter not listed",C115="Smelter not yet identified"),MATCH($B115&amp;$D115,'Smelter Look-up'!$J:$J,0),MATCH($B115&amp;$C115,'Smelter Look-up'!$J:$J,0)))</f>
        <v>31</v>
      </c>
      <c r="X115" s="227">
        <f t="shared" ca="1" si="16"/>
        <v>0</v>
      </c>
      <c r="AB115" s="228" t="str">
        <f t="shared" ca="1" si="17"/>
        <v>GoldAsahi Refining USA Inc.</v>
      </c>
    </row>
    <row r="116" spans="1:28" s="227" customFormat="1" ht="20.25">
      <c r="A116" s="181" t="s">
        <v>656</v>
      </c>
      <c r="B116" s="182" t="str">
        <f ca="1">IF(LEN(A116)=0,"",INDEX('Smelter Look-up'!$A:$A,MATCH($A116,'Smelter Look-up'!$E:$E,0)))</f>
        <v>Gold</v>
      </c>
      <c r="C116" s="186" t="str">
        <f ca="1">IF(LEN(A116)=0,"",INDEX('Smelter Look-up'!$C:$C,MATCH($A116,'Smelter Look-up'!$E:$E,0)))</f>
        <v>Asaka Riken Co., Ltd.</v>
      </c>
      <c r="D116" s="230"/>
      <c r="E116" s="182" t="str">
        <f ca="1">IF(ISERROR($V116),"",OFFSET('Smelter Look-up'!$D$4,$V116-4,0)&amp;"")</f>
        <v>JAPAN</v>
      </c>
      <c r="F116" s="182" t="str">
        <f ca="1">IF(ISERROR($V116),"",OFFSET('Smelter Look-up'!$E$4,$V116-4,0))</f>
        <v>CID000090</v>
      </c>
      <c r="G116" s="182" t="str">
        <f ca="1">IF(C116=$X$4,IF(ISERROR($V116),"Enter smelter details","RMI"),IF(ISERROR($V116),"",OFFSET('Smelter Look-up'!$F$4,$V116-4,0)))</f>
        <v>RMI</v>
      </c>
      <c r="H116" s="183" t="s">
        <v>15807</v>
      </c>
      <c r="I116" s="184" t="str">
        <f ca="1">IF(ISERROR($V116),"",OFFSET('Smelter Look-up'!$H$4,$V116-4,0))</f>
        <v>Tamura</v>
      </c>
      <c r="J116" s="184" t="str">
        <f ca="1">IF(ISERROR($V116),"",OFFSET('Smelter Look-up'!$I$4,$V116-4,0))</f>
        <v>Fukushima</v>
      </c>
      <c r="K116" s="224" t="s">
        <v>15807</v>
      </c>
      <c r="L116" s="224" t="s">
        <v>15807</v>
      </c>
      <c r="M116" s="224" t="s">
        <v>15807</v>
      </c>
      <c r="N116" s="224" t="s">
        <v>15807</v>
      </c>
      <c r="O116" s="224" t="s">
        <v>15811</v>
      </c>
      <c r="P116" s="185" t="s">
        <v>488</v>
      </c>
      <c r="Q116" s="225" t="s">
        <v>15807</v>
      </c>
      <c r="R116" s="182" t="str">
        <f ca="1">IF(ISERROR($V116),"",OFFSET('Smelter Look-up'!$C$4,$V116-4,0)&amp;"")</f>
        <v>Asaka Riken Co., Ltd.</v>
      </c>
      <c r="S116" s="181" t="str">
        <f t="shared" ca="1" si="15"/>
        <v>JP</v>
      </c>
      <c r="T116" s="181" t="str">
        <f ca="1">IF(B116="","",IF(ISERROR(MATCH($J116,SorP!$B$1:$B$6279,0)),"",INDIRECT("'SorP'!$A$"&amp;MATCH($S116&amp;$J116,SorP!C:C,0))))</f>
        <v>JP-07</v>
      </c>
      <c r="U116" s="201"/>
      <c r="V116" s="226">
        <f ca="1">IF(C116="",NA(),IF(OR(C116="Smelter not listed",C116="Smelter not yet identified"),MATCH($B116&amp;$D116,'Smelter Look-up'!$J:$J,0),MATCH($B116&amp;$C116,'Smelter Look-up'!$J:$J,0)))</f>
        <v>32</v>
      </c>
      <c r="X116" s="227">
        <f t="shared" ca="1" si="16"/>
        <v>0</v>
      </c>
      <c r="AB116" s="228" t="str">
        <f t="shared" ca="1" si="17"/>
        <v>GoldAsaka Riken Co., Ltd.</v>
      </c>
    </row>
    <row r="117" spans="1:28" s="227" customFormat="1" ht="20.25">
      <c r="A117" s="181" t="s">
        <v>658</v>
      </c>
      <c r="B117" s="182" t="str">
        <f ca="1">IF(LEN(A117)=0,"",INDEX('Smelter Look-up'!$A:$A,MATCH($A117,'Smelter Look-up'!$E:$E,0)))</f>
        <v>Gold</v>
      </c>
      <c r="C117" s="186" t="str">
        <f ca="1">IF(LEN(A117)=0,"",INDEX('Smelter Look-up'!$C:$C,MATCH($A117,'Smelter Look-up'!$E:$E,0)))</f>
        <v>Aurubis AG</v>
      </c>
      <c r="D117" s="230"/>
      <c r="E117" s="182" t="str">
        <f ca="1">IF(ISERROR($V117),"",OFFSET('Smelter Look-up'!$D$4,$V117-4,0)&amp;"")</f>
        <v>GERMANY</v>
      </c>
      <c r="F117" s="182" t="str">
        <f ca="1">IF(ISERROR($V117),"",OFFSET('Smelter Look-up'!$E$4,$V117-4,0))</f>
        <v>CID000113</v>
      </c>
      <c r="G117" s="182" t="str">
        <f ca="1">IF(C117=$X$4,IF(ISERROR($V117),"Enter smelter details","RMI"),IF(ISERROR($V117),"",OFFSET('Smelter Look-up'!$F$4,$V117-4,0)))</f>
        <v>RMI</v>
      </c>
      <c r="H117" s="183" t="s">
        <v>15807</v>
      </c>
      <c r="I117" s="184" t="str">
        <f ca="1">IF(ISERROR($V117),"",OFFSET('Smelter Look-up'!$H$4,$V117-4,0))</f>
        <v>Hamburg</v>
      </c>
      <c r="J117" s="184" t="str">
        <f ca="1">IF(ISERROR($V117),"",OFFSET('Smelter Look-up'!$I$4,$V117-4,0))</f>
        <v>Hamburg</v>
      </c>
      <c r="K117" s="224" t="s">
        <v>15807</v>
      </c>
      <c r="L117" s="224" t="s">
        <v>15807</v>
      </c>
      <c r="M117" s="224" t="s">
        <v>15807</v>
      </c>
      <c r="N117" s="224" t="s">
        <v>15807</v>
      </c>
      <c r="O117" s="224" t="s">
        <v>490</v>
      </c>
      <c r="P117" s="185" t="s">
        <v>15807</v>
      </c>
      <c r="Q117" s="225" t="s">
        <v>15807</v>
      </c>
      <c r="R117" s="182" t="str">
        <f ca="1">IF(ISERROR($V117),"",OFFSET('Smelter Look-up'!$C$4,$V117-4,0)&amp;"")</f>
        <v>Aurubis AG</v>
      </c>
      <c r="S117" s="181" t="str">
        <f t="shared" ca="1" si="15"/>
        <v>DE</v>
      </c>
      <c r="T117" s="181" t="str">
        <f ca="1">IF(B117="","",IF(ISERROR(MATCH($J117,SorP!$B$1:$B$6279,0)),"",INDIRECT("'SorP'!$A$"&amp;MATCH($S117&amp;$J117,SorP!C:C,0))))</f>
        <v>DE-HH</v>
      </c>
      <c r="U117" s="201"/>
      <c r="V117" s="226">
        <f ca="1">IF(C117="",NA(),IF(OR(C117="Smelter not listed",C117="Smelter not yet identified"),MATCH($B117&amp;$D117,'Smelter Look-up'!$J:$J,0),MATCH($B117&amp;$C117,'Smelter Look-up'!$J:$J,0)))</f>
        <v>37</v>
      </c>
      <c r="X117" s="227">
        <f t="shared" ca="1" si="16"/>
        <v>0</v>
      </c>
      <c r="AB117" s="228" t="str">
        <f t="shared" ca="1" si="17"/>
        <v>GoldAurubis AG</v>
      </c>
    </row>
    <row r="118" spans="1:28" s="227" customFormat="1" ht="20.25">
      <c r="A118" s="181" t="s">
        <v>2292</v>
      </c>
      <c r="B118" s="182" t="str">
        <f ca="1">IF(LEN(A118)=0,"",INDEX('Smelter Look-up'!$A:$A,MATCH($A118,'Smelter Look-up'!$E:$E,0)))</f>
        <v>Gold</v>
      </c>
      <c r="C118" s="186" t="str">
        <f ca="1">IF(LEN(A118)=0,"",INDEX('Smelter Look-up'!$C:$C,MATCH($A118,'Smelter Look-up'!$E:$E,0)))</f>
        <v>Bangalore Refinery</v>
      </c>
      <c r="D118" s="230"/>
      <c r="E118" s="182" t="str">
        <f ca="1">IF(ISERROR($V118),"",OFFSET('Smelter Look-up'!$D$4,$V118-4,0)&amp;"")</f>
        <v>INDIA</v>
      </c>
      <c r="F118" s="182" t="str">
        <f ca="1">IF(ISERROR($V118),"",OFFSET('Smelter Look-up'!$E$4,$V118-4,0))</f>
        <v>CID002863</v>
      </c>
      <c r="G118" s="182" t="str">
        <f ca="1">IF(C118=$X$4,IF(ISERROR($V118),"Enter smelter details","RMI"),IF(ISERROR($V118),"",OFFSET('Smelter Look-up'!$F$4,$V118-4,0)))</f>
        <v>RMI</v>
      </c>
      <c r="H118" s="183" t="s">
        <v>15807</v>
      </c>
      <c r="I118" s="184" t="str">
        <f ca="1">IF(ISERROR($V118),"",OFFSET('Smelter Look-up'!$H$4,$V118-4,0))</f>
        <v>Bangalore</v>
      </c>
      <c r="J118" s="184" t="str">
        <f ca="1">IF(ISERROR($V118),"",OFFSET('Smelter Look-up'!$I$4,$V118-4,0))</f>
        <v>Karnātaka</v>
      </c>
      <c r="K118" s="224" t="s">
        <v>15807</v>
      </c>
      <c r="L118" s="224" t="s">
        <v>15807</v>
      </c>
      <c r="M118" s="224" t="s">
        <v>15807</v>
      </c>
      <c r="N118" s="224" t="s">
        <v>15807</v>
      </c>
      <c r="O118" s="224" t="s">
        <v>490</v>
      </c>
      <c r="P118" s="185" t="s">
        <v>15807</v>
      </c>
      <c r="Q118" s="225" t="s">
        <v>15807</v>
      </c>
      <c r="R118" s="182" t="str">
        <f ca="1">IF(ISERROR($V118),"",OFFSET('Smelter Look-up'!$C$4,$V118-4,0)&amp;"")</f>
        <v>Bangalore Refinery</v>
      </c>
      <c r="S118" s="181" t="str">
        <f t="shared" ca="1" si="15"/>
        <v>IN</v>
      </c>
      <c r="T118" s="181" t="str">
        <f ca="1">IF(B118="","",IF(ISERROR(MATCH($J118,SorP!$B$1:$B$6279,0)),"",INDIRECT("'SorP'!$A$"&amp;MATCH($S118&amp;$J118,SorP!C:C,0))))</f>
        <v>IN-KA</v>
      </c>
      <c r="U118" s="201"/>
      <c r="V118" s="226">
        <f ca="1">IF(C118="",NA(),IF(OR(C118="Smelter not listed",C118="Smelter not yet identified"),MATCH($B118&amp;$D118,'Smelter Look-up'!$J:$J,0),MATCH($B118&amp;$C118,'Smelter Look-up'!$J:$J,0)))</f>
        <v>39</v>
      </c>
      <c r="X118" s="227">
        <f t="shared" ca="1" si="16"/>
        <v>0</v>
      </c>
      <c r="AB118" s="228" t="str">
        <f t="shared" ca="1" si="17"/>
        <v>GoldBangalore Refinery</v>
      </c>
    </row>
    <row r="119" spans="1:28" s="227" customFormat="1" ht="25.5">
      <c r="A119" s="181" t="s">
        <v>659</v>
      </c>
      <c r="B119" s="182" t="str">
        <f ca="1">IF(LEN(A119)=0,"",INDEX('Smelter Look-up'!$A:$A,MATCH($A119,'Smelter Look-up'!$E:$E,0)))</f>
        <v>Gold</v>
      </c>
      <c r="C119" s="186" t="str">
        <f ca="1">IF(LEN(A119)=0,"",INDEX('Smelter Look-up'!$C:$C,MATCH($A119,'Smelter Look-up'!$E:$E,0)))</f>
        <v>Bangko Sentral ng Pilipinas (Central Bank of the Philippines)</v>
      </c>
      <c r="D119" s="230"/>
      <c r="E119" s="182" t="str">
        <f ca="1">IF(ISERROR($V119),"",OFFSET('Smelter Look-up'!$D$4,$V119-4,0)&amp;"")</f>
        <v>PHILIPPINES</v>
      </c>
      <c r="F119" s="182" t="str">
        <f ca="1">IF(ISERROR($V119),"",OFFSET('Smelter Look-up'!$E$4,$V119-4,0))</f>
        <v>CID000128</v>
      </c>
      <c r="G119" s="182" t="str">
        <f ca="1">IF(C119=$X$4,IF(ISERROR($V119),"Enter smelter details","RMI"),IF(ISERROR($V119),"",OFFSET('Smelter Look-up'!$F$4,$V119-4,0)))</f>
        <v>RMI</v>
      </c>
      <c r="H119" s="183" t="s">
        <v>15807</v>
      </c>
      <c r="I119" s="184" t="str">
        <f ca="1">IF(ISERROR($V119),"",OFFSET('Smelter Look-up'!$H$4,$V119-4,0))</f>
        <v>Quezon City</v>
      </c>
      <c r="J119" s="184" t="str">
        <f ca="1">IF(ISERROR($V119),"",OFFSET('Smelter Look-up'!$I$4,$V119-4,0))</f>
        <v>Rizal</v>
      </c>
      <c r="K119" s="224" t="s">
        <v>15807</v>
      </c>
      <c r="L119" s="224" t="s">
        <v>15807</v>
      </c>
      <c r="M119" s="224" t="s">
        <v>15807</v>
      </c>
      <c r="N119" s="224" t="s">
        <v>15807</v>
      </c>
      <c r="O119" s="224" t="s">
        <v>490</v>
      </c>
      <c r="P119" s="185" t="s">
        <v>15807</v>
      </c>
      <c r="Q119" s="225" t="s">
        <v>15807</v>
      </c>
      <c r="R119" s="182" t="str">
        <f ca="1">IF(ISERROR($V119),"",OFFSET('Smelter Look-up'!$C$4,$V119-4,0)&amp;"")</f>
        <v>Bangko Sentral ng Pilipinas (Central Bank of the Philippines)</v>
      </c>
      <c r="S119" s="181" t="str">
        <f t="shared" ca="1" si="15"/>
        <v>PH</v>
      </c>
      <c r="T119" s="181" t="str">
        <f ca="1">IF(B119="","",IF(ISERROR(MATCH($J119,SorP!$B$1:$B$6279,0)),"",INDIRECT("'SorP'!$A$"&amp;MATCH($S119&amp;$J119,SorP!C:C,0))))</f>
        <v>PH-RIZ</v>
      </c>
      <c r="U119" s="201"/>
      <c r="V119" s="226">
        <f ca="1">IF(C119="",NA(),IF(OR(C119="Smelter not listed",C119="Smelter not yet identified"),MATCH($B119&amp;$D119,'Smelter Look-up'!$J:$J,0),MATCH($B119&amp;$C119,'Smelter Look-up'!$J:$J,0)))</f>
        <v>41</v>
      </c>
      <c r="X119" s="227">
        <f t="shared" ca="1" si="16"/>
        <v>0</v>
      </c>
      <c r="AB119" s="228" t="str">
        <f t="shared" ca="1" si="17"/>
        <v>GoldBangko Sentral ng Pilipinas (Central Bank of the Philippines)</v>
      </c>
    </row>
    <row r="120" spans="1:28" s="227" customFormat="1" ht="25.5">
      <c r="A120" s="181" t="s">
        <v>660</v>
      </c>
      <c r="B120" s="182" t="str">
        <f ca="1">IF(LEN(A120)=0,"",INDEX('Smelter Look-up'!$A:$A,MATCH($A120,'Smelter Look-up'!$E:$E,0)))</f>
        <v>Gold</v>
      </c>
      <c r="C120" s="186" t="str">
        <f ca="1">IF(LEN(A120)=0,"",INDEX('Smelter Look-up'!$C:$C,MATCH($A120,'Smelter Look-up'!$E:$E,0)))</f>
        <v>Boliden AB</v>
      </c>
      <c r="D120" s="230"/>
      <c r="E120" s="182" t="str">
        <f ca="1">IF(ISERROR($V120),"",OFFSET('Smelter Look-up'!$D$4,$V120-4,0)&amp;"")</f>
        <v>SWEDEN</v>
      </c>
      <c r="F120" s="182" t="str">
        <f ca="1">IF(ISERROR($V120),"",OFFSET('Smelter Look-up'!$E$4,$V120-4,0))</f>
        <v>CID000157</v>
      </c>
      <c r="G120" s="182" t="str">
        <f ca="1">IF(C120=$X$4,IF(ISERROR($V120),"Enter smelter details","RMI"),IF(ISERROR($V120),"",OFFSET('Smelter Look-up'!$F$4,$V120-4,0)))</f>
        <v>RMI</v>
      </c>
      <c r="H120" s="183" t="s">
        <v>15807</v>
      </c>
      <c r="I120" s="184" t="str">
        <f ca="1">IF(ISERROR($V120),"",OFFSET('Smelter Look-up'!$H$4,$V120-4,0))</f>
        <v>Skelleftehamn</v>
      </c>
      <c r="J120" s="184" t="str">
        <f ca="1">IF(ISERROR($V120),"",OFFSET('Smelter Look-up'!$I$4,$V120-4,0))</f>
        <v>Västerbottens län [SE-24]</v>
      </c>
      <c r="K120" s="224" t="s">
        <v>15807</v>
      </c>
      <c r="L120" s="224" t="s">
        <v>15807</v>
      </c>
      <c r="M120" s="224" t="s">
        <v>15807</v>
      </c>
      <c r="N120" s="224" t="s">
        <v>15807</v>
      </c>
      <c r="O120" s="224" t="s">
        <v>490</v>
      </c>
      <c r="P120" s="185" t="s">
        <v>15807</v>
      </c>
      <c r="Q120" s="225" t="s">
        <v>15807</v>
      </c>
      <c r="R120" s="182" t="str">
        <f ca="1">IF(ISERROR($V120),"",OFFSET('Smelter Look-up'!$C$4,$V120-4,0)&amp;"")</f>
        <v>Boliden AB</v>
      </c>
      <c r="S120" s="181" t="str">
        <f t="shared" ca="1" si="15"/>
        <v>SE</v>
      </c>
      <c r="T120" s="181" t="str">
        <f ca="1">IF(B120="","",IF(ISERROR(MATCH($J120,SorP!$B$1:$B$6279,0)),"",INDIRECT("'SorP'!$A$"&amp;MATCH($S120&amp;$J120,SorP!C:C,0))))</f>
        <v>SE-AC</v>
      </c>
      <c r="U120" s="201"/>
      <c r="V120" s="226">
        <f ca="1">IF(C120="",NA(),IF(OR(C120="Smelter not listed",C120="Smelter not yet identified"),MATCH($B120&amp;$D120,'Smelter Look-up'!$J:$J,0),MATCH($B120&amp;$C120,'Smelter Look-up'!$J:$J,0)))</f>
        <v>42</v>
      </c>
      <c r="X120" s="227">
        <f t="shared" ca="1" si="16"/>
        <v>0</v>
      </c>
      <c r="AB120" s="228" t="str">
        <f t="shared" ca="1" si="17"/>
        <v>GoldBoliden AB</v>
      </c>
    </row>
    <row r="121" spans="1:28" s="227" customFormat="1" ht="20.25">
      <c r="A121" s="181" t="s">
        <v>662</v>
      </c>
      <c r="B121" s="182" t="str">
        <f ca="1">IF(LEN(A121)=0,"",INDEX('Smelter Look-up'!$A:$A,MATCH($A121,'Smelter Look-up'!$E:$E,0)))</f>
        <v>Gold</v>
      </c>
      <c r="C121" s="186" t="str">
        <f ca="1">IF(LEN(A121)=0,"",INDEX('Smelter Look-up'!$C:$C,MATCH($A121,'Smelter Look-up'!$E:$E,0)))</f>
        <v>C. Hafner GmbH + Co. KG</v>
      </c>
      <c r="D121" s="230"/>
      <c r="E121" s="182" t="str">
        <f ca="1">IF(ISERROR($V121),"",OFFSET('Smelter Look-up'!$D$4,$V121-4,0)&amp;"")</f>
        <v>GERMANY</v>
      </c>
      <c r="F121" s="182" t="str">
        <f ca="1">IF(ISERROR($V121),"",OFFSET('Smelter Look-up'!$E$4,$V121-4,0))</f>
        <v>CID000176</v>
      </c>
      <c r="G121" s="182" t="str">
        <f ca="1">IF(C121=$X$4,IF(ISERROR($V121),"Enter smelter details","RMI"),IF(ISERROR($V121),"",OFFSET('Smelter Look-up'!$F$4,$V121-4,0)))</f>
        <v>RMI</v>
      </c>
      <c r="H121" s="183" t="s">
        <v>15807</v>
      </c>
      <c r="I121" s="184" t="str">
        <f ca="1">IF(ISERROR($V121),"",OFFSET('Smelter Look-up'!$H$4,$V121-4,0))</f>
        <v>Pforzheim</v>
      </c>
      <c r="J121" s="184" t="str">
        <f ca="1">IF(ISERROR($V121),"",OFFSET('Smelter Look-up'!$I$4,$V121-4,0))</f>
        <v>Baden-Württemberg</v>
      </c>
      <c r="K121" s="224" t="s">
        <v>15807</v>
      </c>
      <c r="L121" s="224" t="s">
        <v>15807</v>
      </c>
      <c r="M121" s="224" t="s">
        <v>15807</v>
      </c>
      <c r="N121" s="224" t="s">
        <v>15807</v>
      </c>
      <c r="O121" s="224" t="s">
        <v>490</v>
      </c>
      <c r="P121" s="185" t="s">
        <v>15807</v>
      </c>
      <c r="Q121" s="225" t="s">
        <v>15807</v>
      </c>
      <c r="R121" s="182" t="str">
        <f ca="1">IF(ISERROR($V121),"",OFFSET('Smelter Look-up'!$C$4,$V121-4,0)&amp;"")</f>
        <v>C. Hafner GmbH + Co. KG</v>
      </c>
      <c r="S121" s="181" t="str">
        <f t="shared" ca="1" si="15"/>
        <v>DE</v>
      </c>
      <c r="T121" s="181" t="str">
        <f ca="1">IF(B121="","",IF(ISERROR(MATCH($J121,SorP!$B$1:$B$6279,0)),"",INDIRECT("'SorP'!$A$"&amp;MATCH($S121&amp;$J121,SorP!C:C,0))))</f>
        <v>DE-BW</v>
      </c>
      <c r="U121" s="201"/>
      <c r="V121" s="226">
        <f ca="1">IF(C121="",NA(),IF(OR(C121="Smelter not listed",C121="Smelter not yet identified"),MATCH($B121&amp;$D121,'Smelter Look-up'!$J:$J,0),MATCH($B121&amp;$C121,'Smelter Look-up'!$J:$J,0)))</f>
        <v>43</v>
      </c>
      <c r="X121" s="227">
        <f t="shared" ca="1" si="16"/>
        <v>0</v>
      </c>
      <c r="AB121" s="228" t="str">
        <f t="shared" ca="1" si="17"/>
        <v>GoldC. Hafner GmbH + Co. KG</v>
      </c>
    </row>
    <row r="122" spans="1:28" s="227" customFormat="1" ht="20.25">
      <c r="A122" s="181" t="s">
        <v>664</v>
      </c>
      <c r="B122" s="182" t="str">
        <f ca="1">IF(LEN(A122)=0,"",INDEX('Smelter Look-up'!$A:$A,MATCH($A122,'Smelter Look-up'!$E:$E,0)))</f>
        <v>Gold</v>
      </c>
      <c r="C122" s="186" t="str">
        <f ca="1">IF(LEN(A122)=0,"",INDEX('Smelter Look-up'!$C:$C,MATCH($A122,'Smelter Look-up'!$E:$E,0)))</f>
        <v>CCR Refinery - Glencore Canada Corporation</v>
      </c>
      <c r="D122" s="230"/>
      <c r="E122" s="182" t="str">
        <f ca="1">IF(ISERROR($V122),"",OFFSET('Smelter Look-up'!$D$4,$V122-4,0)&amp;"")</f>
        <v>CANADA</v>
      </c>
      <c r="F122" s="182" t="str">
        <f ca="1">IF(ISERROR($V122),"",OFFSET('Smelter Look-up'!$E$4,$V122-4,0))</f>
        <v>CID000185</v>
      </c>
      <c r="G122" s="182" t="str">
        <f ca="1">IF(C122=$X$4,IF(ISERROR($V122),"Enter smelter details","RMI"),IF(ISERROR($V122),"",OFFSET('Smelter Look-up'!$F$4,$V122-4,0)))</f>
        <v>RMI</v>
      </c>
      <c r="H122" s="183" t="s">
        <v>15807</v>
      </c>
      <c r="I122" s="184" t="str">
        <f ca="1">IF(ISERROR($V122),"",OFFSET('Smelter Look-up'!$H$4,$V122-4,0))</f>
        <v>Montréal</v>
      </c>
      <c r="J122" s="184" t="str">
        <f ca="1">IF(ISERROR($V122),"",OFFSET('Smelter Look-up'!$I$4,$V122-4,0))</f>
        <v>Quebec</v>
      </c>
      <c r="K122" s="224" t="s">
        <v>15807</v>
      </c>
      <c r="L122" s="224" t="s">
        <v>15807</v>
      </c>
      <c r="M122" s="224" t="s">
        <v>15807</v>
      </c>
      <c r="N122" s="224" t="s">
        <v>15807</v>
      </c>
      <c r="O122" s="224" t="s">
        <v>490</v>
      </c>
      <c r="P122" s="185" t="s">
        <v>15807</v>
      </c>
      <c r="Q122" s="225" t="s">
        <v>15807</v>
      </c>
      <c r="R122" s="182" t="str">
        <f ca="1">IF(ISERROR($V122),"",OFFSET('Smelter Look-up'!$C$4,$V122-4,0)&amp;"")</f>
        <v>CCR Refinery - Glencore Canada Corporation</v>
      </c>
      <c r="S122" s="181" t="str">
        <f t="shared" ca="1" si="15"/>
        <v>CA</v>
      </c>
      <c r="T122" s="181" t="str">
        <f ca="1">IF(B122="","",IF(ISERROR(MATCH($J122,SorP!$B$1:$B$6279,0)),"",INDIRECT("'SorP'!$A$"&amp;MATCH($S122&amp;$J122,SorP!C:C,0))))</f>
        <v>CA-QC</v>
      </c>
      <c r="U122" s="201"/>
      <c r="V122" s="226">
        <f ca="1">IF(C122="",NA(),IF(OR(C122="Smelter not listed",C122="Smelter not yet identified"),MATCH($B122&amp;$D122,'Smelter Look-up'!$J:$J,0),MATCH($B122&amp;$C122,'Smelter Look-up'!$J:$J,0)))</f>
        <v>47</v>
      </c>
      <c r="X122" s="227">
        <f t="shared" ca="1" si="16"/>
        <v>0</v>
      </c>
      <c r="AB122" s="228" t="str">
        <f t="shared" ca="1" si="17"/>
        <v>GoldCCR Refinery - Glencore Canada Corporation</v>
      </c>
    </row>
    <row r="123" spans="1:28" s="227" customFormat="1" ht="20.25">
      <c r="A123" s="181" t="s">
        <v>666</v>
      </c>
      <c r="B123" s="182" t="str">
        <f ca="1">IF(LEN(A123)=0,"",INDEX('Smelter Look-up'!$A:$A,MATCH($A123,'Smelter Look-up'!$E:$E,0)))</f>
        <v>Gold</v>
      </c>
      <c r="C123" s="186" t="str">
        <f ca="1">IF(LEN(A123)=0,"",INDEX('Smelter Look-up'!$C:$C,MATCH($A123,'Smelter Look-up'!$E:$E,0)))</f>
        <v>Chimet S.p.A.</v>
      </c>
      <c r="D123" s="230"/>
      <c r="E123" s="182" t="str">
        <f ca="1">IF(ISERROR($V123),"",OFFSET('Smelter Look-up'!$D$4,$V123-4,0)&amp;"")</f>
        <v>ITALY</v>
      </c>
      <c r="F123" s="182" t="str">
        <f ca="1">IF(ISERROR($V123),"",OFFSET('Smelter Look-up'!$E$4,$V123-4,0))</f>
        <v>CID000233</v>
      </c>
      <c r="G123" s="182" t="str">
        <f ca="1">IF(C123=$X$4,IF(ISERROR($V123),"Enter smelter details","RMI"),IF(ISERROR($V123),"",OFFSET('Smelter Look-up'!$F$4,$V123-4,0)))</f>
        <v>RMI</v>
      </c>
      <c r="H123" s="183" t="s">
        <v>15807</v>
      </c>
      <c r="I123" s="184" t="str">
        <f ca="1">IF(ISERROR($V123),"",OFFSET('Smelter Look-up'!$H$4,$V123-4,0))</f>
        <v>Arezzo</v>
      </c>
      <c r="J123" s="184" t="str">
        <f ca="1">IF(ISERROR($V123),"",OFFSET('Smelter Look-up'!$I$4,$V123-4,0))</f>
        <v>Toscana</v>
      </c>
      <c r="K123" s="224" t="s">
        <v>15807</v>
      </c>
      <c r="L123" s="224" t="s">
        <v>15807</v>
      </c>
      <c r="M123" s="224" t="s">
        <v>15807</v>
      </c>
      <c r="N123" s="224" t="s">
        <v>15807</v>
      </c>
      <c r="O123" s="224" t="s">
        <v>490</v>
      </c>
      <c r="P123" s="185" t="s">
        <v>15807</v>
      </c>
      <c r="Q123" s="225" t="s">
        <v>15807</v>
      </c>
      <c r="R123" s="182" t="str">
        <f ca="1">IF(ISERROR($V123),"",OFFSET('Smelter Look-up'!$C$4,$V123-4,0)&amp;"")</f>
        <v>Chimet S.p.A.</v>
      </c>
      <c r="S123" s="181" t="str">
        <f t="shared" ca="1" si="15"/>
        <v>IT</v>
      </c>
      <c r="T123" s="181" t="str">
        <f ca="1">IF(B123="","",IF(ISERROR(MATCH($J123,SorP!$B$1:$B$6279,0)),"",INDIRECT("'SorP'!$A$"&amp;MATCH($S123&amp;$J123,SorP!C:C,0))))</f>
        <v>IT-52</v>
      </c>
      <c r="U123" s="201"/>
      <c r="V123" s="226">
        <f ca="1">IF(C123="",NA(),IF(OR(C123="Smelter not listed",C123="Smelter not yet identified"),MATCH($B123&amp;$D123,'Smelter Look-up'!$J:$J,0),MATCH($B123&amp;$C123,'Smelter Look-up'!$J:$J,0)))</f>
        <v>55</v>
      </c>
      <c r="X123" s="227">
        <f t="shared" ca="1" si="16"/>
        <v>0</v>
      </c>
      <c r="AB123" s="228" t="str">
        <f t="shared" ca="1" si="17"/>
        <v>GoldChimet S.p.A.</v>
      </c>
    </row>
    <row r="124" spans="1:28" s="227" customFormat="1" ht="20.25">
      <c r="A124" s="181" t="s">
        <v>667</v>
      </c>
      <c r="B124" s="182" t="str">
        <f ca="1">IF(LEN(A124)=0,"",INDEX('Smelter Look-up'!$A:$A,MATCH($A124,'Smelter Look-up'!$E:$E,0)))</f>
        <v>Gold</v>
      </c>
      <c r="C124" s="186" t="str">
        <f ca="1">IF(LEN(A124)=0,"",INDEX('Smelter Look-up'!$C:$C,MATCH($A124,'Smelter Look-up'!$E:$E,0)))</f>
        <v>Chugai Mining</v>
      </c>
      <c r="D124" s="230"/>
      <c r="E124" s="182" t="str">
        <f ca="1">IF(ISERROR($V124),"",OFFSET('Smelter Look-up'!$D$4,$V124-4,0)&amp;"")</f>
        <v>JAPAN</v>
      </c>
      <c r="F124" s="182" t="str">
        <f ca="1">IF(ISERROR($V124),"",OFFSET('Smelter Look-up'!$E$4,$V124-4,0))</f>
        <v>CID000264</v>
      </c>
      <c r="G124" s="182" t="str">
        <f ca="1">IF(C124=$X$4,IF(ISERROR($V124),"Enter smelter details","RMI"),IF(ISERROR($V124),"",OFFSET('Smelter Look-up'!$F$4,$V124-4,0)))</f>
        <v>RMI</v>
      </c>
      <c r="H124" s="183" t="s">
        <v>15807</v>
      </c>
      <c r="I124" s="184" t="str">
        <f ca="1">IF(ISERROR($V124),"",OFFSET('Smelter Look-up'!$H$4,$V124-4,0))</f>
        <v>Chiyoda</v>
      </c>
      <c r="J124" s="184" t="str">
        <f ca="1">IF(ISERROR($V124),"",OFFSET('Smelter Look-up'!$I$4,$V124-4,0))</f>
        <v>Tokyo</v>
      </c>
      <c r="K124" s="224" t="s">
        <v>15807</v>
      </c>
      <c r="L124" s="224" t="s">
        <v>15807</v>
      </c>
      <c r="M124" s="224" t="s">
        <v>15807</v>
      </c>
      <c r="N124" s="224" t="s">
        <v>15807</v>
      </c>
      <c r="O124" s="224" t="s">
        <v>490</v>
      </c>
      <c r="P124" s="185" t="s">
        <v>15807</v>
      </c>
      <c r="Q124" s="225" t="s">
        <v>15807</v>
      </c>
      <c r="R124" s="182" t="str">
        <f ca="1">IF(ISERROR($V124),"",OFFSET('Smelter Look-up'!$C$4,$V124-4,0)&amp;"")</f>
        <v>Chugai Mining</v>
      </c>
      <c r="S124" s="181" t="str">
        <f t="shared" ca="1" si="15"/>
        <v>JP</v>
      </c>
      <c r="T124" s="181" t="str">
        <f ca="1">IF(B124="","",IF(ISERROR(MATCH($J124,SorP!$B$1:$B$6279,0)),"",INDIRECT("'SorP'!$A$"&amp;MATCH($S124&amp;$J124,SorP!C:C,0))))</f>
        <v>JP-13</v>
      </c>
      <c r="U124" s="201"/>
      <c r="V124" s="226">
        <f ca="1">IF(C124="",NA(),IF(OR(C124="Smelter not listed",C124="Smelter not yet identified"),MATCH($B124&amp;$D124,'Smelter Look-up'!$J:$J,0),MATCH($B124&amp;$C124,'Smelter Look-up'!$J:$J,0)))</f>
        <v>58</v>
      </c>
      <c r="X124" s="227">
        <f t="shared" ca="1" si="16"/>
        <v>0</v>
      </c>
      <c r="AB124" s="228" t="str">
        <f t="shared" ca="1" si="17"/>
        <v>GoldChugai Mining</v>
      </c>
    </row>
    <row r="125" spans="1:28" s="227" customFormat="1" ht="20.25">
      <c r="A125" s="181" t="s">
        <v>671</v>
      </c>
      <c r="B125" s="182" t="str">
        <f ca="1">IF(LEN(A125)=0,"",INDEX('Smelter Look-up'!$A:$A,MATCH($A125,'Smelter Look-up'!$E:$E,0)))</f>
        <v>Gold</v>
      </c>
      <c r="C125" s="186" t="str">
        <f ca="1">IF(LEN(A125)=0,"",INDEX('Smelter Look-up'!$C:$C,MATCH($A125,'Smelter Look-up'!$E:$E,0)))</f>
        <v>Dowa</v>
      </c>
      <c r="D125" s="230"/>
      <c r="E125" s="182" t="str">
        <f ca="1">IF(ISERROR($V125),"",OFFSET('Smelter Look-up'!$D$4,$V125-4,0)&amp;"")</f>
        <v>JAPAN</v>
      </c>
      <c r="F125" s="182" t="str">
        <f ca="1">IF(ISERROR($V125),"",OFFSET('Smelter Look-up'!$E$4,$V125-4,0))</f>
        <v>CID000401</v>
      </c>
      <c r="G125" s="182" t="str">
        <f ca="1">IF(C125=$X$4,IF(ISERROR($V125),"Enter smelter details","RMI"),IF(ISERROR($V125),"",OFFSET('Smelter Look-up'!$F$4,$V125-4,0)))</f>
        <v>RMI</v>
      </c>
      <c r="H125" s="183" t="s">
        <v>15807</v>
      </c>
      <c r="I125" s="184" t="str">
        <f ca="1">IF(ISERROR($V125),"",OFFSET('Smelter Look-up'!$H$4,$V125-4,0))</f>
        <v>Kosaka</v>
      </c>
      <c r="J125" s="184" t="str">
        <f ca="1">IF(ISERROR($V125),"",OFFSET('Smelter Look-up'!$I$4,$V125-4,0))</f>
        <v>Akita</v>
      </c>
      <c r="K125" s="224" t="s">
        <v>15807</v>
      </c>
      <c r="L125" s="224" t="s">
        <v>15807</v>
      </c>
      <c r="M125" s="224" t="s">
        <v>15807</v>
      </c>
      <c r="N125" s="224" t="s">
        <v>15807</v>
      </c>
      <c r="O125" s="224" t="s">
        <v>15808</v>
      </c>
      <c r="P125" s="185" t="s">
        <v>489</v>
      </c>
      <c r="Q125" s="225" t="s">
        <v>15807</v>
      </c>
      <c r="R125" s="182" t="str">
        <f ca="1">IF(ISERROR($V125),"",OFFSET('Smelter Look-up'!$C$4,$V125-4,0)&amp;"")</f>
        <v>Dowa</v>
      </c>
      <c r="S125" s="181" t="str">
        <f t="shared" ca="1" si="15"/>
        <v>JP</v>
      </c>
      <c r="T125" s="181" t="str">
        <f ca="1">IF(B125="","",IF(ISERROR(MATCH($J125,SorP!$B$1:$B$6279,0)),"",INDIRECT("'SorP'!$A$"&amp;MATCH($S125&amp;$J125,SorP!C:C,0))))</f>
        <v>JP-05</v>
      </c>
      <c r="U125" s="201"/>
      <c r="V125" s="226">
        <f ca="1">IF(C125="",NA(),IF(OR(C125="Smelter not listed",C125="Smelter not yet identified"),MATCH($B125&amp;$D125,'Smelter Look-up'!$J:$J,0),MATCH($B125&amp;$C125,'Smelter Look-up'!$J:$J,0)))</f>
        <v>67</v>
      </c>
      <c r="X125" s="227">
        <f t="shared" ca="1" si="16"/>
        <v>0</v>
      </c>
      <c r="AB125" s="228" t="str">
        <f t="shared" ca="1" si="17"/>
        <v>GoldDowa</v>
      </c>
    </row>
    <row r="126" spans="1:28" s="227" customFormat="1" ht="20.25">
      <c r="A126" s="181" t="s">
        <v>670</v>
      </c>
      <c r="B126" s="182" t="str">
        <f ca="1">IF(LEN(A126)=0,"",INDEX('Smelter Look-up'!$A:$A,MATCH($A126,'Smelter Look-up'!$E:$E,0)))</f>
        <v>Gold</v>
      </c>
      <c r="C126" s="186" t="str">
        <f ca="1">IF(LEN(A126)=0,"",INDEX('Smelter Look-up'!$C:$C,MATCH($A126,'Smelter Look-up'!$E:$E,0)))</f>
        <v>DSC (Do Sung Corporation)</v>
      </c>
      <c r="D126" s="230"/>
      <c r="E126" s="182" t="str">
        <f ca="1">IF(ISERROR($V126),"",OFFSET('Smelter Look-up'!$D$4,$V126-4,0)&amp;"")</f>
        <v>KOREA, REPUBLIC OF</v>
      </c>
      <c r="F126" s="182" t="str">
        <f ca="1">IF(ISERROR($V126),"",OFFSET('Smelter Look-up'!$E$4,$V126-4,0))</f>
        <v>CID000359</v>
      </c>
      <c r="G126" s="182" t="str">
        <f ca="1">IF(C126=$X$4,IF(ISERROR($V126),"Enter smelter details","RMI"),IF(ISERROR($V126),"",OFFSET('Smelter Look-up'!$F$4,$V126-4,0)))</f>
        <v>RMI</v>
      </c>
      <c r="H126" s="183" t="s">
        <v>15807</v>
      </c>
      <c r="I126" s="184" t="str">
        <f ca="1">IF(ISERROR($V126),"",OFFSET('Smelter Look-up'!$H$4,$V126-4,0))</f>
        <v>Gimpo</v>
      </c>
      <c r="J126" s="184" t="str">
        <f ca="1">IF(ISERROR($V126),"",OFFSET('Smelter Look-up'!$I$4,$V126-4,0))</f>
        <v>Gyeonggi-do</v>
      </c>
      <c r="K126" s="224" t="s">
        <v>15807</v>
      </c>
      <c r="L126" s="224" t="s">
        <v>15807</v>
      </c>
      <c r="M126" s="224" t="s">
        <v>15807</v>
      </c>
      <c r="N126" s="224" t="s">
        <v>15807</v>
      </c>
      <c r="O126" s="224" t="s">
        <v>15811</v>
      </c>
      <c r="P126" s="185" t="s">
        <v>488</v>
      </c>
      <c r="Q126" s="225" t="s">
        <v>15807</v>
      </c>
      <c r="R126" s="182" t="str">
        <f ca="1">IF(ISERROR($V126),"",OFFSET('Smelter Look-up'!$C$4,$V126-4,0)&amp;"")</f>
        <v>DSC (Do Sung Corporation)</v>
      </c>
      <c r="S126" s="181" t="str">
        <f t="shared" ca="1" si="15"/>
        <v>KR</v>
      </c>
      <c r="T126" s="181" t="str">
        <f ca="1">IF(B126="","",IF(ISERROR(MATCH($J126,SorP!$B$1:$B$6279,0)),"",INDIRECT("'SorP'!$A$"&amp;MATCH($S126&amp;$J126,SorP!C:C,0))))</f>
        <v>KR-41</v>
      </c>
      <c r="U126" s="201"/>
      <c r="V126" s="226">
        <f ca="1">IF(C126="",NA(),IF(OR(C126="Smelter not listed",C126="Smelter not yet identified"),MATCH($B126&amp;$D126,'Smelter Look-up'!$J:$J,0),MATCH($B126&amp;$C126,'Smelter Look-up'!$J:$J,0)))</f>
        <v>71</v>
      </c>
      <c r="X126" s="227">
        <f t="shared" ca="1" si="16"/>
        <v>0</v>
      </c>
      <c r="AB126" s="228" t="str">
        <f t="shared" ca="1" si="17"/>
        <v>GoldDSC (Do Sung Corporation)</v>
      </c>
    </row>
    <row r="127" spans="1:28" s="227" customFormat="1" ht="20.25">
      <c r="A127" s="181" t="s">
        <v>397</v>
      </c>
      <c r="B127" s="182" t="str">
        <f ca="1">IF(LEN(A127)=0,"",INDEX('Smelter Look-up'!$A:$A,MATCH($A127,'Smelter Look-up'!$E:$E,0)))</f>
        <v>Gold</v>
      </c>
      <c r="C127" s="186" t="str">
        <f ca="1">IF(LEN(A127)=0,"",INDEX('Smelter Look-up'!$C:$C,MATCH($A127,'Smelter Look-up'!$E:$E,0)))</f>
        <v>Eco-System Recycling Co., Ltd. East Plant</v>
      </c>
      <c r="D127" s="230"/>
      <c r="E127" s="182" t="str">
        <f ca="1">IF(ISERROR($V127),"",OFFSET('Smelter Look-up'!$D$4,$V127-4,0)&amp;"")</f>
        <v>JAPAN</v>
      </c>
      <c r="F127" s="182" t="str">
        <f ca="1">IF(ISERROR($V127),"",OFFSET('Smelter Look-up'!$E$4,$V127-4,0))</f>
        <v>CID000425</v>
      </c>
      <c r="G127" s="182" t="str">
        <f ca="1">IF(C127=$X$4,IF(ISERROR($V127),"Enter smelter details","RMI"),IF(ISERROR($V127),"",OFFSET('Smelter Look-up'!$F$4,$V127-4,0)))</f>
        <v>RMI</v>
      </c>
      <c r="H127" s="183" t="s">
        <v>15807</v>
      </c>
      <c r="I127" s="184" t="str">
        <f ca="1">IF(ISERROR($V127),"",OFFSET('Smelter Look-up'!$H$4,$V127-4,0))</f>
        <v>Honjo</v>
      </c>
      <c r="J127" s="184" t="str">
        <f ca="1">IF(ISERROR($V127),"",OFFSET('Smelter Look-up'!$I$4,$V127-4,0))</f>
        <v>Saitama</v>
      </c>
      <c r="K127" s="224" t="s">
        <v>15807</v>
      </c>
      <c r="L127" s="224" t="s">
        <v>15807</v>
      </c>
      <c r="M127" s="224" t="s">
        <v>15807</v>
      </c>
      <c r="N127" s="224" t="s">
        <v>15807</v>
      </c>
      <c r="O127" s="224" t="s">
        <v>490</v>
      </c>
      <c r="P127" s="185" t="s">
        <v>15807</v>
      </c>
      <c r="Q127" s="225" t="s">
        <v>15807</v>
      </c>
      <c r="R127" s="182" t="str">
        <f ca="1">IF(ISERROR($V127),"",OFFSET('Smelter Look-up'!$C$4,$V127-4,0)&amp;"")</f>
        <v>Eco-System Recycling Co., Ltd. East Plant</v>
      </c>
      <c r="S127" s="181" t="str">
        <f t="shared" ca="1" si="15"/>
        <v>JP</v>
      </c>
      <c r="T127" s="181" t="str">
        <f ca="1">IF(B127="","",IF(ISERROR(MATCH($J127,SorP!$B$1:$B$6279,0)),"",INDIRECT("'SorP'!$A$"&amp;MATCH($S127&amp;$J127,SorP!C:C,0))))</f>
        <v>JP-11</v>
      </c>
      <c r="U127" s="201"/>
      <c r="V127" s="226">
        <f ca="1">IF(C127="",NA(),IF(OR(C127="Smelter not listed",C127="Smelter not yet identified"),MATCH($B127&amp;$D127,'Smelter Look-up'!$J:$J,0),MATCH($B127&amp;$C127,'Smelter Look-up'!$J:$J,0)))</f>
        <v>72</v>
      </c>
      <c r="X127" s="227">
        <f t="shared" ca="1" si="16"/>
        <v>0</v>
      </c>
      <c r="AB127" s="228" t="str">
        <f t="shared" ca="1" si="17"/>
        <v>GoldEco-System Recycling Co., Ltd. East Plant</v>
      </c>
    </row>
    <row r="128" spans="1:28" s="227" customFormat="1" ht="20.25">
      <c r="A128" s="181" t="s">
        <v>13861</v>
      </c>
      <c r="B128" s="182" t="str">
        <f ca="1">IF(LEN(A128)=0,"",INDEX('Smelter Look-up'!$A:$A,MATCH($A128,'Smelter Look-up'!$E:$E,0)))</f>
        <v>Gold</v>
      </c>
      <c r="C128" s="186" t="str">
        <f ca="1">IF(LEN(A128)=0,"",INDEX('Smelter Look-up'!$C:$C,MATCH($A128,'Smelter Look-up'!$E:$E,0)))</f>
        <v>Eco-System Recycling Co., Ltd. North Plant</v>
      </c>
      <c r="D128" s="230"/>
      <c r="E128" s="182" t="str">
        <f ca="1">IF(ISERROR($V128),"",OFFSET('Smelter Look-up'!$D$4,$V128-4,0)&amp;"")</f>
        <v>JAPAN</v>
      </c>
      <c r="F128" s="182" t="str">
        <f ca="1">IF(ISERROR($V128),"",OFFSET('Smelter Look-up'!$E$4,$V128-4,0))</f>
        <v>CID003424</v>
      </c>
      <c r="G128" s="182" t="str">
        <f ca="1">IF(C128=$X$4,IF(ISERROR($V128),"Enter smelter details","RMI"),IF(ISERROR($V128),"",OFFSET('Smelter Look-up'!$F$4,$V128-4,0)))</f>
        <v>RMI</v>
      </c>
      <c r="H128" s="183" t="s">
        <v>15807</v>
      </c>
      <c r="I128" s="184" t="str">
        <f ca="1">IF(ISERROR($V128),"",OFFSET('Smelter Look-up'!$H$4,$V128-4,0))</f>
        <v>Kazuno</v>
      </c>
      <c r="J128" s="184" t="str">
        <f ca="1">IF(ISERROR($V128),"",OFFSET('Smelter Look-up'!$I$4,$V128-4,0))</f>
        <v>Akita</v>
      </c>
      <c r="K128" s="224" t="s">
        <v>15807</v>
      </c>
      <c r="L128" s="224" t="s">
        <v>15807</v>
      </c>
      <c r="M128" s="224" t="s">
        <v>15807</v>
      </c>
      <c r="N128" s="224" t="s">
        <v>15807</v>
      </c>
      <c r="O128" s="224" t="s">
        <v>15811</v>
      </c>
      <c r="P128" s="185" t="s">
        <v>488</v>
      </c>
      <c r="Q128" s="225" t="s">
        <v>15807</v>
      </c>
      <c r="R128" s="182" t="str">
        <f ca="1">IF(ISERROR($V128),"",OFFSET('Smelter Look-up'!$C$4,$V128-4,0)&amp;"")</f>
        <v>Eco-System Recycling Co., Ltd. North Plant</v>
      </c>
      <c r="S128" s="181" t="str">
        <f t="shared" ca="1" si="15"/>
        <v>JP</v>
      </c>
      <c r="T128" s="181" t="str">
        <f ca="1">IF(B128="","",IF(ISERROR(MATCH($J128,SorP!$B$1:$B$6279,0)),"",INDIRECT("'SorP'!$A$"&amp;MATCH($S128&amp;$J128,SorP!C:C,0))))</f>
        <v>JP-05</v>
      </c>
      <c r="U128" s="201"/>
      <c r="V128" s="226">
        <f ca="1">IF(C128="",NA(),IF(OR(C128="Smelter not listed",C128="Smelter not yet identified"),MATCH($B128&amp;$D128,'Smelter Look-up'!$J:$J,0),MATCH($B128&amp;$C128,'Smelter Look-up'!$J:$J,0)))</f>
        <v>73</v>
      </c>
      <c r="X128" s="227">
        <f t="shared" ca="1" si="16"/>
        <v>0</v>
      </c>
      <c r="AB128" s="228" t="str">
        <f t="shared" ca="1" si="17"/>
        <v>GoldEco-System Recycling Co., Ltd. North Plant</v>
      </c>
    </row>
    <row r="129" spans="1:28" s="227" customFormat="1" ht="20.25">
      <c r="A129" s="181" t="s">
        <v>13862</v>
      </c>
      <c r="B129" s="182" t="str">
        <f ca="1">IF(LEN(A129)=0,"",INDEX('Smelter Look-up'!$A:$A,MATCH($A129,'Smelter Look-up'!$E:$E,0)))</f>
        <v>Gold</v>
      </c>
      <c r="C129" s="186" t="str">
        <f ca="1">IF(LEN(A129)=0,"",INDEX('Smelter Look-up'!$C:$C,MATCH($A129,'Smelter Look-up'!$E:$E,0)))</f>
        <v>Eco-System Recycling Co., Ltd. West Plant</v>
      </c>
      <c r="D129" s="230"/>
      <c r="E129" s="182" t="str">
        <f ca="1">IF(ISERROR($V129),"",OFFSET('Smelter Look-up'!$D$4,$V129-4,0)&amp;"")</f>
        <v>JAPAN</v>
      </c>
      <c r="F129" s="182" t="str">
        <f ca="1">IF(ISERROR($V129),"",OFFSET('Smelter Look-up'!$E$4,$V129-4,0))</f>
        <v>CID003425</v>
      </c>
      <c r="G129" s="182" t="str">
        <f ca="1">IF(C129=$X$4,IF(ISERROR($V129),"Enter smelter details","RMI"),IF(ISERROR($V129),"",OFFSET('Smelter Look-up'!$F$4,$V129-4,0)))</f>
        <v>RMI</v>
      </c>
      <c r="H129" s="183" t="s">
        <v>15807</v>
      </c>
      <c r="I129" s="184" t="str">
        <f ca="1">IF(ISERROR($V129),"",OFFSET('Smelter Look-up'!$H$4,$V129-4,0))</f>
        <v>Okayama</v>
      </c>
      <c r="J129" s="184" t="str">
        <f ca="1">IF(ISERROR($V129),"",OFFSET('Smelter Look-up'!$I$4,$V129-4,0))</f>
        <v>Okayama</v>
      </c>
      <c r="K129" s="224" t="s">
        <v>15807</v>
      </c>
      <c r="L129" s="224" t="s">
        <v>15807</v>
      </c>
      <c r="M129" s="224" t="s">
        <v>15807</v>
      </c>
      <c r="N129" s="224" t="s">
        <v>15807</v>
      </c>
      <c r="O129" s="224" t="s">
        <v>15811</v>
      </c>
      <c r="P129" s="185" t="s">
        <v>488</v>
      </c>
      <c r="Q129" s="225" t="s">
        <v>15807</v>
      </c>
      <c r="R129" s="182" t="str">
        <f ca="1">IF(ISERROR($V129),"",OFFSET('Smelter Look-up'!$C$4,$V129-4,0)&amp;"")</f>
        <v>Eco-System Recycling Co., Ltd. West Plant</v>
      </c>
      <c r="S129" s="181" t="str">
        <f t="shared" ca="1" si="15"/>
        <v>JP</v>
      </c>
      <c r="T129" s="181" t="str">
        <f ca="1">IF(B129="","",IF(ISERROR(MATCH($J129,SorP!$B$1:$B$6279,0)),"",INDIRECT("'SorP'!$A$"&amp;MATCH($S129&amp;$J129,SorP!C:C,0))))</f>
        <v>JP-33</v>
      </c>
      <c r="U129" s="201"/>
      <c r="V129" s="226">
        <f ca="1">IF(C129="",NA(),IF(OR(C129="Smelter not listed",C129="Smelter not yet identified"),MATCH($B129&amp;$D129,'Smelter Look-up'!$J:$J,0),MATCH($B129&amp;$C129,'Smelter Look-up'!$J:$J,0)))</f>
        <v>74</v>
      </c>
      <c r="X129" s="227">
        <f t="shared" ca="1" si="16"/>
        <v>0</v>
      </c>
      <c r="AB129" s="228" t="str">
        <f t="shared" ca="1" si="17"/>
        <v>GoldEco-System Recycling Co., Ltd. West Plant</v>
      </c>
    </row>
    <row r="130" spans="1:28" s="227" customFormat="1" ht="25.5">
      <c r="A130" s="181" t="s">
        <v>1706</v>
      </c>
      <c r="B130" s="182" t="str">
        <f ca="1">IF(LEN(A130)=0,"",INDEX('Smelter Look-up'!$A:$A,MATCH($A130,'Smelter Look-up'!$E:$E,0)))</f>
        <v>Gold</v>
      </c>
      <c r="C130" s="186" t="str">
        <f ca="1">IF(LEN(A130)=0,"",INDEX('Smelter Look-up'!$C:$C,MATCH($A130,'Smelter Look-up'!$E:$E,0)))</f>
        <v>Emirates Gold DMCC</v>
      </c>
      <c r="D130" s="230"/>
      <c r="E130" s="182" t="str">
        <f ca="1">IF(ISERROR($V130),"",OFFSET('Smelter Look-up'!$D$4,$V130-4,0)&amp;"")</f>
        <v>UNITED ARAB EMIRATES</v>
      </c>
      <c r="F130" s="182" t="str">
        <f ca="1">IF(ISERROR($V130),"",OFFSET('Smelter Look-up'!$E$4,$V130-4,0))</f>
        <v>CID002561</v>
      </c>
      <c r="G130" s="182" t="str">
        <f ca="1">IF(C130=$X$4,IF(ISERROR($V130),"Enter smelter details","RMI"),IF(ISERROR($V130),"",OFFSET('Smelter Look-up'!$F$4,$V130-4,0)))</f>
        <v>RMI</v>
      </c>
      <c r="H130" s="183" t="s">
        <v>15807</v>
      </c>
      <c r="I130" s="184" t="str">
        <f ca="1">IF(ISERROR($V130),"",OFFSET('Smelter Look-up'!$H$4,$V130-4,0))</f>
        <v>Dubai</v>
      </c>
      <c r="J130" s="184" t="str">
        <f ca="1">IF(ISERROR($V130),"",OFFSET('Smelter Look-up'!$I$4,$V130-4,0))</f>
        <v>Dubayy</v>
      </c>
      <c r="K130" s="224" t="s">
        <v>15807</v>
      </c>
      <c r="L130" s="224" t="s">
        <v>15807</v>
      </c>
      <c r="M130" s="224" t="s">
        <v>15807</v>
      </c>
      <c r="N130" s="224" t="s">
        <v>15807</v>
      </c>
      <c r="O130" s="224" t="s">
        <v>15808</v>
      </c>
      <c r="P130" s="185" t="s">
        <v>489</v>
      </c>
      <c r="Q130" s="225" t="s">
        <v>15807</v>
      </c>
      <c r="R130" s="182" t="str">
        <f ca="1">IF(ISERROR($V130),"",OFFSET('Smelter Look-up'!$C$4,$V130-4,0)&amp;"")</f>
        <v>Emirates Gold DMCC</v>
      </c>
      <c r="S130" s="181" t="str">
        <f t="shared" ca="1" si="15"/>
        <v>AE</v>
      </c>
      <c r="T130" s="181" t="str">
        <f ca="1">IF(B130="","",IF(ISERROR(MATCH($J130,SorP!$B$1:$B$6279,0)),"",INDIRECT("'SorP'!$A$"&amp;MATCH($S130&amp;$J130,SorP!C:C,0))))</f>
        <v>AE-DU</v>
      </c>
      <c r="U130" s="201"/>
      <c r="V130" s="226">
        <f ca="1">IF(C130="",NA(),IF(OR(C130="Smelter not listed",C130="Smelter not yet identified"),MATCH($B130&amp;$D130,'Smelter Look-up'!$J:$J,0),MATCH($B130&amp;$C130,'Smelter Look-up'!$J:$J,0)))</f>
        <v>80</v>
      </c>
      <c r="X130" s="227">
        <f t="shared" ca="1" si="16"/>
        <v>0</v>
      </c>
      <c r="AB130" s="228" t="str">
        <f t="shared" ca="1" si="17"/>
        <v>GoldEmirates Gold DMCC</v>
      </c>
    </row>
    <row r="131" spans="1:28" s="227" customFormat="1" ht="20.25">
      <c r="A131" s="181" t="s">
        <v>744</v>
      </c>
      <c r="B131" s="182" t="str">
        <f ca="1">IF(LEN(A131)=0,"",INDEX('Smelter Look-up'!$A:$A,MATCH($A131,'Smelter Look-up'!$E:$E,0)))</f>
        <v>Gold</v>
      </c>
      <c r="C131" s="186" t="str">
        <f ca="1">IF(LEN(A131)=0,"",INDEX('Smelter Look-up'!$C:$C,MATCH($A131,'Smelter Look-up'!$E:$E,0)))</f>
        <v>Gold Refinery of Zijin Mining Group Co., Ltd.</v>
      </c>
      <c r="D131" s="230"/>
      <c r="E131" s="182" t="str">
        <f ca="1">IF(ISERROR($V131),"",OFFSET('Smelter Look-up'!$D$4,$V131-4,0)&amp;"")</f>
        <v>CHINA</v>
      </c>
      <c r="F131" s="182" t="str">
        <f ca="1">IF(ISERROR($V131),"",OFFSET('Smelter Look-up'!$E$4,$V131-4,0))</f>
        <v>CID002243</v>
      </c>
      <c r="G131" s="182" t="str">
        <f ca="1">IF(C131=$X$4,IF(ISERROR($V131),"Enter smelter details","RMI"),IF(ISERROR($V131),"",OFFSET('Smelter Look-up'!$F$4,$V131-4,0)))</f>
        <v>RMI</v>
      </c>
      <c r="H131" s="183" t="s">
        <v>15807</v>
      </c>
      <c r="I131" s="184" t="str">
        <f ca="1">IF(ISERROR($V131),"",OFFSET('Smelter Look-up'!$H$4,$V131-4,0))</f>
        <v>Shanghang</v>
      </c>
      <c r="J131" s="184" t="str">
        <f ca="1">IF(ISERROR($V131),"",OFFSET('Smelter Look-up'!$I$4,$V131-4,0))</f>
        <v>Fujian Sheng</v>
      </c>
      <c r="K131" s="224" t="s">
        <v>15807</v>
      </c>
      <c r="L131" s="224" t="s">
        <v>15807</v>
      </c>
      <c r="M131" s="224" t="s">
        <v>15807</v>
      </c>
      <c r="N131" s="224" t="s">
        <v>15807</v>
      </c>
      <c r="O131" s="224" t="s">
        <v>490</v>
      </c>
      <c r="P131" s="185" t="s">
        <v>15807</v>
      </c>
      <c r="Q131" s="225" t="s">
        <v>15807</v>
      </c>
      <c r="R131" s="182" t="str">
        <f ca="1">IF(ISERROR($V131),"",OFFSET('Smelter Look-up'!$C$4,$V131-4,0)&amp;"")</f>
        <v>Gold Refinery of Zijin Mining Group Co., Ltd.</v>
      </c>
      <c r="S131" s="181" t="str">
        <f t="shared" ca="1" si="15"/>
        <v>CN</v>
      </c>
      <c r="T131" s="181" t="str">
        <f ca="1">IF(B131="","",IF(ISERROR(MATCH($J131,SorP!$B$1:$B$6279,0)),"",INDIRECT("'SorP'!$A$"&amp;MATCH($S131&amp;$J131,SorP!C:C,0))))</f>
        <v>CN-FJ</v>
      </c>
      <c r="U131" s="201"/>
      <c r="V131" s="226">
        <f ca="1">IF(C131="",NA(),IF(OR(C131="Smelter not listed",C131="Smelter not yet identified"),MATCH($B131&amp;$D131,'Smelter Look-up'!$J:$J,0),MATCH($B131&amp;$C131,'Smelter Look-up'!$J:$J,0)))</f>
        <v>92</v>
      </c>
      <c r="X131" s="227">
        <f t="shared" ca="1" si="16"/>
        <v>0</v>
      </c>
      <c r="AB131" s="228" t="str">
        <f t="shared" ca="1" si="17"/>
        <v>GoldGold Refinery of Zijin Mining Group Co., Ltd.</v>
      </c>
    </row>
    <row r="132" spans="1:28" s="227" customFormat="1" ht="20.25">
      <c r="A132" s="181" t="s">
        <v>676</v>
      </c>
      <c r="B132" s="182" t="str">
        <f ca="1">IF(LEN(A132)=0,"",INDEX('Smelter Look-up'!$A:$A,MATCH($A132,'Smelter Look-up'!$E:$E,0)))</f>
        <v>Gold</v>
      </c>
      <c r="C132" s="186" t="str">
        <f ca="1">IF(LEN(A132)=0,"",INDEX('Smelter Look-up'!$C:$C,MATCH($A132,'Smelter Look-up'!$E:$E,0)))</f>
        <v>Heimerle + Meule GmbH</v>
      </c>
      <c r="D132" s="230"/>
      <c r="E132" s="182" t="str">
        <f ca="1">IF(ISERROR($V132),"",OFFSET('Smelter Look-up'!$D$4,$V132-4,0)&amp;"")</f>
        <v>GERMANY</v>
      </c>
      <c r="F132" s="182" t="str">
        <f ca="1">IF(ISERROR($V132),"",OFFSET('Smelter Look-up'!$E$4,$V132-4,0))</f>
        <v>CID000694</v>
      </c>
      <c r="G132" s="182" t="str">
        <f ca="1">IF(C132=$X$4,IF(ISERROR($V132),"Enter smelter details","RMI"),IF(ISERROR($V132),"",OFFSET('Smelter Look-up'!$F$4,$V132-4,0)))</f>
        <v>RMI</v>
      </c>
      <c r="H132" s="183" t="s">
        <v>15807</v>
      </c>
      <c r="I132" s="184" t="str">
        <f ca="1">IF(ISERROR($V132),"",OFFSET('Smelter Look-up'!$H$4,$V132-4,0))</f>
        <v>Pforzheim</v>
      </c>
      <c r="J132" s="184" t="str">
        <f ca="1">IF(ISERROR($V132),"",OFFSET('Smelter Look-up'!$I$4,$V132-4,0))</f>
        <v>Baden-Württemberg</v>
      </c>
      <c r="K132" s="224" t="s">
        <v>15807</v>
      </c>
      <c r="L132" s="224" t="s">
        <v>15807</v>
      </c>
      <c r="M132" s="224" t="s">
        <v>15807</v>
      </c>
      <c r="N132" s="224" t="s">
        <v>15807</v>
      </c>
      <c r="O132" s="224" t="s">
        <v>490</v>
      </c>
      <c r="P132" s="185" t="s">
        <v>15807</v>
      </c>
      <c r="Q132" s="225" t="s">
        <v>15807</v>
      </c>
      <c r="R132" s="182" t="str">
        <f ca="1">IF(ISERROR($V132),"",OFFSET('Smelter Look-up'!$C$4,$V132-4,0)&amp;"")</f>
        <v>Heimerle + Meule GmbH</v>
      </c>
      <c r="S132" s="181" t="str">
        <f t="shared" ca="1" si="15"/>
        <v>DE</v>
      </c>
      <c r="T132" s="181" t="str">
        <f ca="1">IF(B132="","",IF(ISERROR(MATCH($J132,SorP!$B$1:$B$6279,0)),"",INDIRECT("'SorP'!$A$"&amp;MATCH($S132&amp;$J132,SorP!C:C,0))))</f>
        <v>DE-BW</v>
      </c>
      <c r="U132" s="201"/>
      <c r="V132" s="226">
        <f ca="1">IF(C132="",NA(),IF(OR(C132="Smelter not listed",C132="Smelter not yet identified"),MATCH($B132&amp;$D132,'Smelter Look-up'!$J:$J,0),MATCH($B132&amp;$C132,'Smelter Look-up'!$J:$J,0)))</f>
        <v>101</v>
      </c>
      <c r="X132" s="227">
        <f t="shared" ca="1" si="16"/>
        <v>0</v>
      </c>
      <c r="AB132" s="228" t="str">
        <f t="shared" ca="1" si="17"/>
        <v>GoldHeimerle + Meule GmbH</v>
      </c>
    </row>
    <row r="133" spans="1:28" s="227" customFormat="1" ht="20.25">
      <c r="A133" s="181" t="s">
        <v>678</v>
      </c>
      <c r="B133" s="182" t="str">
        <f ca="1">IF(LEN(A133)=0,"",INDEX('Smelter Look-up'!$A:$A,MATCH($A133,'Smelter Look-up'!$E:$E,0)))</f>
        <v>Gold</v>
      </c>
      <c r="C133" s="186" t="str">
        <f ca="1">IF(LEN(A133)=0,"",INDEX('Smelter Look-up'!$C:$C,MATCH($A133,'Smelter Look-up'!$E:$E,0)))</f>
        <v>Heraeus Germany GmbH Co. KG</v>
      </c>
      <c r="D133" s="230"/>
      <c r="E133" s="182" t="str">
        <f ca="1">IF(ISERROR($V133),"",OFFSET('Smelter Look-up'!$D$4,$V133-4,0)&amp;"")</f>
        <v>GERMANY</v>
      </c>
      <c r="F133" s="182" t="str">
        <f ca="1">IF(ISERROR($V133),"",OFFSET('Smelter Look-up'!$E$4,$V133-4,0))</f>
        <v>CID000711</v>
      </c>
      <c r="G133" s="182" t="str">
        <f ca="1">IF(C133=$X$4,IF(ISERROR($V133),"Enter smelter details","RMI"),IF(ISERROR($V133),"",OFFSET('Smelter Look-up'!$F$4,$V133-4,0)))</f>
        <v>RMI</v>
      </c>
      <c r="H133" s="183" t="s">
        <v>15807</v>
      </c>
      <c r="I133" s="184" t="str">
        <f ca="1">IF(ISERROR($V133),"",OFFSET('Smelter Look-up'!$H$4,$V133-4,0))</f>
        <v>Hanau</v>
      </c>
      <c r="J133" s="184" t="str">
        <f ca="1">IF(ISERROR($V133),"",OFFSET('Smelter Look-up'!$I$4,$V133-4,0))</f>
        <v>Hessen</v>
      </c>
      <c r="K133" s="224" t="s">
        <v>15807</v>
      </c>
      <c r="L133" s="224" t="s">
        <v>15807</v>
      </c>
      <c r="M133" s="224" t="s">
        <v>15807</v>
      </c>
      <c r="N133" s="224" t="s">
        <v>15807</v>
      </c>
      <c r="O133" s="224" t="s">
        <v>490</v>
      </c>
      <c r="P133" s="185" t="s">
        <v>15807</v>
      </c>
      <c r="Q133" s="225" t="s">
        <v>15807</v>
      </c>
      <c r="R133" s="182" t="str">
        <f ca="1">IF(ISERROR($V133),"",OFFSET('Smelter Look-up'!$C$4,$V133-4,0)&amp;"")</f>
        <v>Heraeus Germany GmbH Co. KG</v>
      </c>
      <c r="S133" s="181" t="str">
        <f t="shared" ref="S133" ca="1" si="18">IF(B133="","",IF(ISERROR(MATCH($E133,CL,0)),"Unknown",INDIRECT("'C'!$A$"&amp;MATCH($E133,CL,0)+1)))</f>
        <v>DE</v>
      </c>
      <c r="T133" s="181" t="str">
        <f ca="1">IF(B133="","",IF(ISERROR(MATCH($J133,SorP!$B$1:$B$6279,0)),"",INDIRECT("'SorP'!$A$"&amp;MATCH($S133&amp;$J133,SorP!C:C,0))))</f>
        <v>DE-HE</v>
      </c>
      <c r="U133" s="201"/>
      <c r="V133" s="226">
        <f ca="1">IF(C133="",NA(),IF(OR(C133="Smelter not listed",C133="Smelter not yet identified"),MATCH($B133&amp;$D133,'Smelter Look-up'!$J:$J,0),MATCH($B133&amp;$C133,'Smelter Look-up'!$J:$J,0)))</f>
        <v>105</v>
      </c>
      <c r="X133" s="227">
        <f t="shared" ref="X133" ca="1" si="19">IF(AND(C133="Smelter not listed",OR(LEN(D133)=0,LEN(E133)=0)),1,0)</f>
        <v>0</v>
      </c>
      <c r="AB133" s="228" t="str">
        <f t="shared" ref="AB133" ca="1" si="20">B133&amp;C133</f>
        <v>GoldHeraeus Germany GmbH Co. KG</v>
      </c>
    </row>
    <row r="134" spans="1:28" s="227" customFormat="1" ht="51">
      <c r="A134" s="181" t="s">
        <v>677</v>
      </c>
      <c r="B134" s="182" t="str">
        <f ca="1">IF(LEN(A134)=0,"",INDEX('Smelter Look-up'!$A:$A,MATCH($A134,'Smelter Look-up'!$E:$E,0)))</f>
        <v>Gold</v>
      </c>
      <c r="C134" s="186" t="str">
        <f ca="1">IF(LEN(A134)=0,"",INDEX('Smelter Look-up'!$C:$C,MATCH($A134,'Smelter Look-up'!$E:$E,0)))</f>
        <v>Heraeus Metals Hong Kong Ltd.</v>
      </c>
      <c r="D134" s="230"/>
      <c r="E134" s="182" t="str">
        <f ca="1">IF(ISERROR($V134),"",OFFSET('Smelter Look-up'!$D$4,$V134-4,0)&amp;"")</f>
        <v>CHINA</v>
      </c>
      <c r="F134" s="182" t="str">
        <f ca="1">IF(ISERROR($V134),"",OFFSET('Smelter Look-up'!$E$4,$V134-4,0))</f>
        <v>CID000707</v>
      </c>
      <c r="G134" s="182" t="str">
        <f ca="1">IF(C134=$X$4,IF(ISERROR($V134),"Enter smelter details","RMI"),IF(ISERROR($V134),"",OFFSET('Smelter Look-up'!$F$4,$V134-4,0)))</f>
        <v>RMI</v>
      </c>
      <c r="H134" s="183" t="s">
        <v>15807</v>
      </c>
      <c r="I134" s="184" t="str">
        <f ca="1">IF(ISERROR($V134),"",OFFSET('Smelter Look-up'!$H$4,$V134-4,0))</f>
        <v>Fanling</v>
      </c>
      <c r="J134" s="184" t="str">
        <f ca="1">IF(ISERROR($V134),"",OFFSET('Smelter Look-up'!$I$4,$V134-4,0))</f>
        <v>Hong Kong SAR (see also separate country code entry under HK)</v>
      </c>
      <c r="K134" s="224" t="s">
        <v>15807</v>
      </c>
      <c r="L134" s="224" t="s">
        <v>15807</v>
      </c>
      <c r="M134" s="224" t="s">
        <v>15807</v>
      </c>
      <c r="N134" s="224" t="s">
        <v>15807</v>
      </c>
      <c r="O134" s="224" t="s">
        <v>490</v>
      </c>
      <c r="P134" s="185" t="s">
        <v>15807</v>
      </c>
      <c r="Q134" s="225" t="s">
        <v>15807</v>
      </c>
      <c r="R134" s="182" t="str">
        <f ca="1">IF(ISERROR($V134),"",OFFSET('Smelter Look-up'!$C$4,$V134-4,0)&amp;"")</f>
        <v>Heraeus Metals Hong Kong Ltd.</v>
      </c>
      <c r="S134" s="181" t="str">
        <f t="shared" ref="S134:S165" ca="1" si="21">IF(B134="","",IF(ISERROR(MATCH($E134,CL,0)),"Unknown",INDIRECT("'C'!$A$"&amp;MATCH($E134,CL,0)+1)))</f>
        <v>CN</v>
      </c>
      <c r="T134" s="181" t="str">
        <f ca="1">IF(B134="","",IF(ISERROR(MATCH($J134,SorP!$B$1:$B$6279,0)),"",INDIRECT("'SorP'!$A$"&amp;MATCH($S134&amp;$J134,SorP!C:C,0))))</f>
        <v>CN-HK</v>
      </c>
      <c r="U134" s="201"/>
      <c r="V134" s="226">
        <f ca="1">IF(C134="",NA(),IF(OR(C134="Smelter not listed",C134="Smelter not yet identified"),MATCH($B134&amp;$D134,'Smelter Look-up'!$J:$J,0),MATCH($B134&amp;$C134,'Smelter Look-up'!$J:$J,0)))</f>
        <v>107</v>
      </c>
      <c r="X134" s="227">
        <f t="shared" ref="X134:X165" ca="1" si="22">IF(AND(C134="Smelter not listed",OR(LEN(D134)=0,LEN(E134)=0)),1,0)</f>
        <v>0</v>
      </c>
      <c r="AB134" s="228" t="str">
        <f t="shared" ref="AB134:AB165" ca="1" si="23">B134&amp;C134</f>
        <v>GoldHeraeus Metals Hong Kong Ltd.</v>
      </c>
    </row>
    <row r="135" spans="1:28" s="227" customFormat="1" ht="25.5">
      <c r="A135" s="181" t="s">
        <v>681</v>
      </c>
      <c r="B135" s="182" t="str">
        <f ca="1">IF(LEN(A135)=0,"",INDEX('Smelter Look-up'!$A:$A,MATCH($A135,'Smelter Look-up'!$E:$E,0)))</f>
        <v>Gold</v>
      </c>
      <c r="C135" s="186" t="str">
        <f ca="1">IF(LEN(A135)=0,"",INDEX('Smelter Look-up'!$C:$C,MATCH($A135,'Smelter Look-up'!$E:$E,0)))</f>
        <v>Inner Mongolia Qiankun Gold and Silver Refinery Share Co., Ltd.</v>
      </c>
      <c r="D135" s="230"/>
      <c r="E135" s="182" t="str">
        <f ca="1">IF(ISERROR($V135),"",OFFSET('Smelter Look-up'!$D$4,$V135-4,0)&amp;"")</f>
        <v>CHINA</v>
      </c>
      <c r="F135" s="182" t="str">
        <f ca="1">IF(ISERROR($V135),"",OFFSET('Smelter Look-up'!$E$4,$V135-4,0))</f>
        <v>CID000801</v>
      </c>
      <c r="G135" s="182" t="str">
        <f ca="1">IF(C135=$X$4,IF(ISERROR($V135),"Enter smelter details","RMI"),IF(ISERROR($V135),"",OFFSET('Smelter Look-up'!$F$4,$V135-4,0)))</f>
        <v>RMI</v>
      </c>
      <c r="H135" s="183" t="s">
        <v>15807</v>
      </c>
      <c r="I135" s="184" t="str">
        <f ca="1">IF(ISERROR($V135),"",OFFSET('Smelter Look-up'!$H$4,$V135-4,0))</f>
        <v>Hohhot</v>
      </c>
      <c r="J135" s="184" t="str">
        <f ca="1">IF(ISERROR($V135),"",OFFSET('Smelter Look-up'!$I$4,$V135-4,0))</f>
        <v>Nei Mongol Zizhiqu</v>
      </c>
      <c r="K135" s="224" t="s">
        <v>15807</v>
      </c>
      <c r="L135" s="224" t="s">
        <v>15807</v>
      </c>
      <c r="M135" s="224" t="s">
        <v>15807</v>
      </c>
      <c r="N135" s="224" t="s">
        <v>15807</v>
      </c>
      <c r="O135" s="224" t="s">
        <v>490</v>
      </c>
      <c r="P135" s="185" t="s">
        <v>15807</v>
      </c>
      <c r="Q135" s="225" t="s">
        <v>15807</v>
      </c>
      <c r="R135" s="182" t="str">
        <f ca="1">IF(ISERROR($V135),"",OFFSET('Smelter Look-up'!$C$4,$V135-4,0)&amp;"")</f>
        <v>Inner Mongolia Qiankun Gold and Silver Refinery Share Co., Ltd.</v>
      </c>
      <c r="S135" s="181" t="str">
        <f t="shared" ca="1" si="21"/>
        <v>CN</v>
      </c>
      <c r="T135" s="181" t="str">
        <f ca="1">IF(B135="","",IF(ISERROR(MATCH($J135,SorP!$B$1:$B$6279,0)),"",INDIRECT("'SorP'!$A$"&amp;MATCH($S135&amp;$J135,SorP!C:C,0))))</f>
        <v>CN-NM</v>
      </c>
      <c r="U135" s="201"/>
      <c r="V135" s="226">
        <f ca="1">IF(C135="",NA(),IF(OR(C135="Smelter not listed",C135="Smelter not yet identified"),MATCH($B135&amp;$D135,'Smelter Look-up'!$J:$J,0),MATCH($B135&amp;$C135,'Smelter Look-up'!$J:$J,0)))</f>
        <v>116</v>
      </c>
      <c r="X135" s="227">
        <f t="shared" ca="1" si="22"/>
        <v>0</v>
      </c>
      <c r="AB135" s="228" t="str">
        <f t="shared" ca="1" si="23"/>
        <v>GoldInner Mongolia Qiankun Gold and Silver Refinery Share Co., Ltd.</v>
      </c>
    </row>
    <row r="136" spans="1:28" s="227" customFormat="1" ht="20.25">
      <c r="A136" s="181" t="s">
        <v>682</v>
      </c>
      <c r="B136" s="182" t="str">
        <f ca="1">IF(LEN(A136)=0,"",INDEX('Smelter Look-up'!$A:$A,MATCH($A136,'Smelter Look-up'!$E:$E,0)))</f>
        <v>Gold</v>
      </c>
      <c r="C136" s="186" t="str">
        <f ca="1">IF(LEN(A136)=0,"",INDEX('Smelter Look-up'!$C:$C,MATCH($A136,'Smelter Look-up'!$E:$E,0)))</f>
        <v>Ishifuku Metal Industry Co., Ltd.</v>
      </c>
      <c r="D136" s="230"/>
      <c r="E136" s="182" t="str">
        <f ca="1">IF(ISERROR($V136),"",OFFSET('Smelter Look-up'!$D$4,$V136-4,0)&amp;"")</f>
        <v>JAPAN</v>
      </c>
      <c r="F136" s="182" t="str">
        <f ca="1">IF(ISERROR($V136),"",OFFSET('Smelter Look-up'!$E$4,$V136-4,0))</f>
        <v>CID000807</v>
      </c>
      <c r="G136" s="182" t="str">
        <f ca="1">IF(C136=$X$4,IF(ISERROR($V136),"Enter smelter details","RMI"),IF(ISERROR($V136),"",OFFSET('Smelter Look-up'!$F$4,$V136-4,0)))</f>
        <v>RMI</v>
      </c>
      <c r="H136" s="183" t="s">
        <v>15807</v>
      </c>
      <c r="I136" s="184" t="str">
        <f ca="1">IF(ISERROR($V136),"",OFFSET('Smelter Look-up'!$H$4,$V136-4,0))</f>
        <v>Soka</v>
      </c>
      <c r="J136" s="184" t="str">
        <f ca="1">IF(ISERROR($V136),"",OFFSET('Smelter Look-up'!$I$4,$V136-4,0))</f>
        <v>Saitama</v>
      </c>
      <c r="K136" s="224" t="s">
        <v>15807</v>
      </c>
      <c r="L136" s="224" t="s">
        <v>15807</v>
      </c>
      <c r="M136" s="224" t="s">
        <v>15807</v>
      </c>
      <c r="N136" s="224" t="s">
        <v>15807</v>
      </c>
      <c r="O136" s="224" t="s">
        <v>490</v>
      </c>
      <c r="P136" s="185" t="s">
        <v>15807</v>
      </c>
      <c r="Q136" s="225" t="s">
        <v>15807</v>
      </c>
      <c r="R136" s="182" t="str">
        <f ca="1">IF(ISERROR($V136),"",OFFSET('Smelter Look-up'!$C$4,$V136-4,0)&amp;"")</f>
        <v>Ishifuku Metal Industry Co., Ltd.</v>
      </c>
      <c r="S136" s="181" t="str">
        <f t="shared" ca="1" si="21"/>
        <v>JP</v>
      </c>
      <c r="T136" s="181" t="str">
        <f ca="1">IF(B136="","",IF(ISERROR(MATCH($J136,SorP!$B$1:$B$6279,0)),"",INDIRECT("'SorP'!$A$"&amp;MATCH($S136&amp;$J136,SorP!C:C,0))))</f>
        <v>JP-11</v>
      </c>
      <c r="U136" s="201"/>
      <c r="V136" s="226">
        <f ca="1">IF(C136="",NA(),IF(OR(C136="Smelter not listed",C136="Smelter not yet identified"),MATCH($B136&amp;$D136,'Smelter Look-up'!$J:$J,0),MATCH($B136&amp;$C136,'Smelter Look-up'!$J:$J,0)))</f>
        <v>118</v>
      </c>
      <c r="X136" s="227">
        <f t="shared" ca="1" si="22"/>
        <v>0</v>
      </c>
      <c r="AB136" s="228" t="str">
        <f t="shared" ca="1" si="23"/>
        <v>GoldIshifuku Metal Industry Co., Ltd.</v>
      </c>
    </row>
    <row r="137" spans="1:28" s="227" customFormat="1" ht="20.25">
      <c r="A137" s="181" t="s">
        <v>683</v>
      </c>
      <c r="B137" s="182" t="str">
        <f ca="1">IF(LEN(A137)=0,"",INDEX('Smelter Look-up'!$A:$A,MATCH($A137,'Smelter Look-up'!$E:$E,0)))</f>
        <v>Gold</v>
      </c>
      <c r="C137" s="186" t="str">
        <f ca="1">IF(LEN(A137)=0,"",INDEX('Smelter Look-up'!$C:$C,MATCH($A137,'Smelter Look-up'!$E:$E,0)))</f>
        <v>Istanbul Gold Refinery</v>
      </c>
      <c r="D137" s="230"/>
      <c r="E137" s="182" t="str">
        <f ca="1">IF(ISERROR($V137),"",OFFSET('Smelter Look-up'!$D$4,$V137-4,0)&amp;"")</f>
        <v>TURKEY</v>
      </c>
      <c r="F137" s="182" t="str">
        <f ca="1">IF(ISERROR($V137),"",OFFSET('Smelter Look-up'!$E$4,$V137-4,0))</f>
        <v>CID000814</v>
      </c>
      <c r="G137" s="182" t="str">
        <f ca="1">IF(C137=$X$4,IF(ISERROR($V137),"Enter smelter details","RMI"),IF(ISERROR($V137),"",OFFSET('Smelter Look-up'!$F$4,$V137-4,0)))</f>
        <v>RMI</v>
      </c>
      <c r="H137" s="183" t="s">
        <v>15807</v>
      </c>
      <c r="I137" s="184" t="str">
        <f ca="1">IF(ISERROR($V137),"",OFFSET('Smelter Look-up'!$H$4,$V137-4,0))</f>
        <v>Kuyumcukent</v>
      </c>
      <c r="J137" s="184" t="str">
        <f ca="1">IF(ISERROR($V137),"",OFFSET('Smelter Look-up'!$I$4,$V137-4,0))</f>
        <v>İstanbul</v>
      </c>
      <c r="K137" s="224" t="s">
        <v>15807</v>
      </c>
      <c r="L137" s="224" t="s">
        <v>15807</v>
      </c>
      <c r="M137" s="224" t="s">
        <v>15807</v>
      </c>
      <c r="N137" s="224" t="s">
        <v>15807</v>
      </c>
      <c r="O137" s="224" t="s">
        <v>490</v>
      </c>
      <c r="P137" s="185" t="s">
        <v>15807</v>
      </c>
      <c r="Q137" s="225" t="s">
        <v>15807</v>
      </c>
      <c r="R137" s="182" t="str">
        <f ca="1">IF(ISERROR($V137),"",OFFSET('Smelter Look-up'!$C$4,$V137-4,0)&amp;"")</f>
        <v>Istanbul Gold Refinery</v>
      </c>
      <c r="S137" s="181" t="str">
        <f t="shared" ca="1" si="21"/>
        <v>TR</v>
      </c>
      <c r="T137" s="181" t="str">
        <f ca="1">IF(B137="","",IF(ISERROR(MATCH($J137,SorP!$B$1:$B$6279,0)),"",INDIRECT("'SorP'!$A$"&amp;MATCH($S137&amp;$J137,SorP!C:C,0))))</f>
        <v>TR-34</v>
      </c>
      <c r="U137" s="201"/>
      <c r="V137" s="226">
        <f ca="1">IF(C137="",NA(),IF(OR(C137="Smelter not listed",C137="Smelter not yet identified"),MATCH($B137&amp;$D137,'Smelter Look-up'!$J:$J,0),MATCH($B137&amp;$C137,'Smelter Look-up'!$J:$J,0)))</f>
        <v>119</v>
      </c>
      <c r="X137" s="227">
        <f t="shared" ca="1" si="22"/>
        <v>0</v>
      </c>
      <c r="AB137" s="228" t="str">
        <f t="shared" ca="1" si="23"/>
        <v>GoldIstanbul Gold Refinery</v>
      </c>
    </row>
    <row r="138" spans="1:28" s="227" customFormat="1" ht="20.25">
      <c r="A138" s="181" t="s">
        <v>2503</v>
      </c>
      <c r="B138" s="182" t="str">
        <f ca="1">IF(LEN(A138)=0,"",INDEX('Smelter Look-up'!$A:$A,MATCH($A138,'Smelter Look-up'!$E:$E,0)))</f>
        <v>Gold</v>
      </c>
      <c r="C138" s="186" t="str">
        <f ca="1">IF(LEN(A138)=0,"",INDEX('Smelter Look-up'!$C:$C,MATCH($A138,'Smelter Look-up'!$E:$E,0)))</f>
        <v>Italpreziosi</v>
      </c>
      <c r="D138" s="230"/>
      <c r="E138" s="182" t="str">
        <f ca="1">IF(ISERROR($V138),"",OFFSET('Smelter Look-up'!$D$4,$V138-4,0)&amp;"")</f>
        <v>ITALY</v>
      </c>
      <c r="F138" s="182" t="str">
        <f ca="1">IF(ISERROR($V138),"",OFFSET('Smelter Look-up'!$E$4,$V138-4,0))</f>
        <v>CID002765</v>
      </c>
      <c r="G138" s="182" t="str">
        <f ca="1">IF(C138=$X$4,IF(ISERROR($V138),"Enter smelter details","RMI"),IF(ISERROR($V138),"",OFFSET('Smelter Look-up'!$F$4,$V138-4,0)))</f>
        <v>RMI</v>
      </c>
      <c r="H138" s="183" t="s">
        <v>15807</v>
      </c>
      <c r="I138" s="184" t="str">
        <f ca="1">IF(ISERROR($V138),"",OFFSET('Smelter Look-up'!$H$4,$V138-4,0))</f>
        <v>Arezzo</v>
      </c>
      <c r="J138" s="184" t="str">
        <f ca="1">IF(ISERROR($V138),"",OFFSET('Smelter Look-up'!$I$4,$V138-4,0))</f>
        <v>Toscana</v>
      </c>
      <c r="K138" s="224" t="s">
        <v>15807</v>
      </c>
      <c r="L138" s="224" t="s">
        <v>15807</v>
      </c>
      <c r="M138" s="224" t="s">
        <v>15807</v>
      </c>
      <c r="N138" s="224" t="s">
        <v>15807</v>
      </c>
      <c r="O138" s="224" t="s">
        <v>490</v>
      </c>
      <c r="P138" s="185" t="s">
        <v>15807</v>
      </c>
      <c r="Q138" s="225" t="s">
        <v>15807</v>
      </c>
      <c r="R138" s="182" t="str">
        <f ca="1">IF(ISERROR($V138),"",OFFSET('Smelter Look-up'!$C$4,$V138-4,0)&amp;"")</f>
        <v>Italpreziosi</v>
      </c>
      <c r="S138" s="181" t="str">
        <f t="shared" ca="1" si="21"/>
        <v>IT</v>
      </c>
      <c r="T138" s="181" t="str">
        <f ca="1">IF(B138="","",IF(ISERROR(MATCH($J138,SorP!$B$1:$B$6279,0)),"",INDIRECT("'SorP'!$A$"&amp;MATCH($S138&amp;$J138,SorP!C:C,0))))</f>
        <v>IT-52</v>
      </c>
      <c r="U138" s="201"/>
      <c r="V138" s="226">
        <f ca="1">IF(C138="",NA(),IF(OR(C138="Smelter not listed",C138="Smelter not yet identified"),MATCH($B138&amp;$D138,'Smelter Look-up'!$J:$J,0),MATCH($B138&amp;$C138,'Smelter Look-up'!$J:$J,0)))</f>
        <v>120</v>
      </c>
      <c r="X138" s="227">
        <f t="shared" ca="1" si="22"/>
        <v>0</v>
      </c>
      <c r="AB138" s="228" t="str">
        <f t="shared" ca="1" si="23"/>
        <v>GoldItalpreziosi</v>
      </c>
    </row>
    <row r="139" spans="1:28" s="227" customFormat="1" ht="20.25">
      <c r="A139" s="181" t="s">
        <v>684</v>
      </c>
      <c r="B139" s="182" t="str">
        <f ca="1">IF(LEN(A139)=0,"",INDEX('Smelter Look-up'!$A:$A,MATCH($A139,'Smelter Look-up'!$E:$E,0)))</f>
        <v>Gold</v>
      </c>
      <c r="C139" s="186" t="str">
        <f ca="1">IF(LEN(A139)=0,"",INDEX('Smelter Look-up'!$C:$C,MATCH($A139,'Smelter Look-up'!$E:$E,0)))</f>
        <v>Japan Mint</v>
      </c>
      <c r="D139" s="230"/>
      <c r="E139" s="182" t="str">
        <f ca="1">IF(ISERROR($V139),"",OFFSET('Smelter Look-up'!$D$4,$V139-4,0)&amp;"")</f>
        <v>JAPAN</v>
      </c>
      <c r="F139" s="182" t="str">
        <f ca="1">IF(ISERROR($V139),"",OFFSET('Smelter Look-up'!$E$4,$V139-4,0))</f>
        <v>CID000823</v>
      </c>
      <c r="G139" s="182" t="str">
        <f ca="1">IF(C139=$X$4,IF(ISERROR($V139),"Enter smelter details","RMI"),IF(ISERROR($V139),"",OFFSET('Smelter Look-up'!$F$4,$V139-4,0)))</f>
        <v>RMI</v>
      </c>
      <c r="H139" s="183" t="s">
        <v>15807</v>
      </c>
      <c r="I139" s="184" t="str">
        <f ca="1">IF(ISERROR($V139),"",OFFSET('Smelter Look-up'!$H$4,$V139-4,0))</f>
        <v>Osaka</v>
      </c>
      <c r="J139" s="184" t="str">
        <f ca="1">IF(ISERROR($V139),"",OFFSET('Smelter Look-up'!$I$4,$V139-4,0))</f>
        <v>Osaka</v>
      </c>
      <c r="K139" s="224" t="s">
        <v>15807</v>
      </c>
      <c r="L139" s="224" t="s">
        <v>15807</v>
      </c>
      <c r="M139" s="224" t="s">
        <v>15807</v>
      </c>
      <c r="N139" s="224" t="s">
        <v>15807</v>
      </c>
      <c r="O139" s="224" t="s">
        <v>490</v>
      </c>
      <c r="P139" s="185" t="s">
        <v>15807</v>
      </c>
      <c r="Q139" s="225" t="s">
        <v>15807</v>
      </c>
      <c r="R139" s="182" t="str">
        <f ca="1">IF(ISERROR($V139),"",OFFSET('Smelter Look-up'!$C$4,$V139-4,0)&amp;"")</f>
        <v>Japan Mint</v>
      </c>
      <c r="S139" s="181" t="str">
        <f t="shared" ca="1" si="21"/>
        <v>JP</v>
      </c>
      <c r="T139" s="181" t="str">
        <f ca="1">IF(B139="","",IF(ISERROR(MATCH($J139,SorP!$B$1:$B$6279,0)),"",INDIRECT("'SorP'!$A$"&amp;MATCH($S139&amp;$J139,SorP!C:C,0))))</f>
        <v>JP-27</v>
      </c>
      <c r="U139" s="201"/>
      <c r="V139" s="226">
        <f ca="1">IF(C139="",NA(),IF(OR(C139="Smelter not listed",C139="Smelter not yet identified"),MATCH($B139&amp;$D139,'Smelter Look-up'!$J:$J,0),MATCH($B139&amp;$C139,'Smelter Look-up'!$J:$J,0)))</f>
        <v>122</v>
      </c>
      <c r="X139" s="227">
        <f t="shared" ca="1" si="22"/>
        <v>0</v>
      </c>
      <c r="AB139" s="228" t="str">
        <f t="shared" ca="1" si="23"/>
        <v>GoldJapan Mint</v>
      </c>
    </row>
    <row r="140" spans="1:28" s="227" customFormat="1" ht="20.25">
      <c r="A140" s="181" t="s">
        <v>685</v>
      </c>
      <c r="B140" s="182" t="str">
        <f ca="1">IF(LEN(A140)=0,"",INDEX('Smelter Look-up'!$A:$A,MATCH($A140,'Smelter Look-up'!$E:$E,0)))</f>
        <v>Gold</v>
      </c>
      <c r="C140" s="186" t="str">
        <f ca="1">IF(LEN(A140)=0,"",INDEX('Smelter Look-up'!$C:$C,MATCH($A140,'Smelter Look-up'!$E:$E,0)))</f>
        <v>Jiangxi Copper Co., Ltd.</v>
      </c>
      <c r="D140" s="230"/>
      <c r="E140" s="182" t="str">
        <f ca="1">IF(ISERROR($V140),"",OFFSET('Smelter Look-up'!$D$4,$V140-4,0)&amp;"")</f>
        <v>CHINA</v>
      </c>
      <c r="F140" s="182" t="str">
        <f ca="1">IF(ISERROR($V140),"",OFFSET('Smelter Look-up'!$E$4,$V140-4,0))</f>
        <v>CID000855</v>
      </c>
      <c r="G140" s="182" t="str">
        <f ca="1">IF(C140=$X$4,IF(ISERROR($V140),"Enter smelter details","RMI"),IF(ISERROR($V140),"",OFFSET('Smelter Look-up'!$F$4,$V140-4,0)))</f>
        <v>RMI</v>
      </c>
      <c r="H140" s="183" t="s">
        <v>15807</v>
      </c>
      <c r="I140" s="184" t="str">
        <f ca="1">IF(ISERROR($V140),"",OFFSET('Smelter Look-up'!$H$4,$V140-4,0))</f>
        <v>Guixi City</v>
      </c>
      <c r="J140" s="184" t="str">
        <f ca="1">IF(ISERROR($V140),"",OFFSET('Smelter Look-up'!$I$4,$V140-4,0))</f>
        <v>Jiangxi Sheng</v>
      </c>
      <c r="K140" s="224" t="s">
        <v>15807</v>
      </c>
      <c r="L140" s="224" t="s">
        <v>15807</v>
      </c>
      <c r="M140" s="224" t="s">
        <v>15807</v>
      </c>
      <c r="N140" s="224" t="s">
        <v>15807</v>
      </c>
      <c r="O140" s="224" t="s">
        <v>490</v>
      </c>
      <c r="P140" s="185" t="s">
        <v>15807</v>
      </c>
      <c r="Q140" s="225" t="s">
        <v>15807</v>
      </c>
      <c r="R140" s="182" t="str">
        <f ca="1">IF(ISERROR($V140),"",OFFSET('Smelter Look-up'!$C$4,$V140-4,0)&amp;"")</f>
        <v>Jiangxi Copper Co., Ltd.</v>
      </c>
      <c r="S140" s="181" t="str">
        <f t="shared" ca="1" si="21"/>
        <v>CN</v>
      </c>
      <c r="T140" s="181" t="str">
        <f ca="1">IF(B140="","",IF(ISERROR(MATCH($J140,SorP!$B$1:$B$6279,0)),"",INDIRECT("'SorP'!$A$"&amp;MATCH($S140&amp;$J140,SorP!C:C,0))))</f>
        <v>CN-JX</v>
      </c>
      <c r="U140" s="201"/>
      <c r="V140" s="226">
        <f ca="1">IF(C140="",NA(),IF(OR(C140="Smelter not listed",C140="Smelter not yet identified"),MATCH($B140&amp;$D140,'Smelter Look-up'!$J:$J,0),MATCH($B140&amp;$C140,'Smelter Look-up'!$J:$J,0)))</f>
        <v>124</v>
      </c>
      <c r="X140" s="227">
        <f t="shared" ca="1" si="22"/>
        <v>0</v>
      </c>
      <c r="AB140" s="228" t="str">
        <f t="shared" ca="1" si="23"/>
        <v>GoldJiangxi Copper Co., Ltd.</v>
      </c>
    </row>
    <row r="141" spans="1:28" s="227" customFormat="1" ht="20.25">
      <c r="A141" s="181" t="s">
        <v>690</v>
      </c>
      <c r="B141" s="182" t="str">
        <f ca="1">IF(LEN(A141)=0,"",INDEX('Smelter Look-up'!$A:$A,MATCH($A141,'Smelter Look-up'!$E:$E,0)))</f>
        <v>Gold</v>
      </c>
      <c r="C141" s="186" t="str">
        <f ca="1">IF(LEN(A141)=0,"",INDEX('Smelter Look-up'!$C:$C,MATCH($A141,'Smelter Look-up'!$E:$E,0)))</f>
        <v>JX Nippon Mining &amp; Metals Co., Ltd.</v>
      </c>
      <c r="D141" s="230"/>
      <c r="E141" s="182" t="str">
        <f ca="1">IF(ISERROR($V141),"",OFFSET('Smelter Look-up'!$D$4,$V141-4,0)&amp;"")</f>
        <v>JAPAN</v>
      </c>
      <c r="F141" s="182" t="str">
        <f ca="1">IF(ISERROR($V141),"",OFFSET('Smelter Look-up'!$E$4,$V141-4,0))</f>
        <v>CID000937</v>
      </c>
      <c r="G141" s="182" t="str">
        <f ca="1">IF(C141=$X$4,IF(ISERROR($V141),"Enter smelter details","RMI"),IF(ISERROR($V141),"",OFFSET('Smelter Look-up'!$F$4,$V141-4,0)))</f>
        <v>RMI</v>
      </c>
      <c r="H141" s="183" t="s">
        <v>15807</v>
      </c>
      <c r="I141" s="184" t="str">
        <f ca="1">IF(ISERROR($V141),"",OFFSET('Smelter Look-up'!$H$4,$V141-4,0))</f>
        <v>Ōita</v>
      </c>
      <c r="J141" s="184" t="str">
        <f ca="1">IF(ISERROR($V141),"",OFFSET('Smelter Look-up'!$I$4,$V141-4,0))</f>
        <v>Ôita</v>
      </c>
      <c r="K141" s="224" t="s">
        <v>15807</v>
      </c>
      <c r="L141" s="224" t="s">
        <v>15807</v>
      </c>
      <c r="M141" s="224" t="s">
        <v>15807</v>
      </c>
      <c r="N141" s="224" t="s">
        <v>15807</v>
      </c>
      <c r="O141" s="224" t="s">
        <v>490</v>
      </c>
      <c r="P141" s="185" t="s">
        <v>15807</v>
      </c>
      <c r="Q141" s="225" t="s">
        <v>15807</v>
      </c>
      <c r="R141" s="182" t="str">
        <f ca="1">IF(ISERROR($V141),"",OFFSET('Smelter Look-up'!$C$4,$V141-4,0)&amp;"")</f>
        <v>JX Nippon Mining &amp; Metals Co., Ltd.</v>
      </c>
      <c r="S141" s="181" t="str">
        <f t="shared" ca="1" si="21"/>
        <v>JP</v>
      </c>
      <c r="T141" s="181" t="str">
        <f ca="1">IF(B141="","",IF(ISERROR(MATCH($J141,SorP!$B$1:$B$6279,0)),"",INDIRECT("'SorP'!$A$"&amp;MATCH($S141&amp;$J141,SorP!C:C,0))))</f>
        <v>JP-44</v>
      </c>
      <c r="U141" s="201"/>
      <c r="V141" s="226">
        <f ca="1">IF(C141="",NA(),IF(OR(C141="Smelter not listed",C141="Smelter not yet identified"),MATCH($B141&amp;$D141,'Smelter Look-up'!$J:$J,0),MATCH($B141&amp;$C141,'Smelter Look-up'!$J:$J,0)))</f>
        <v>132</v>
      </c>
      <c r="X141" s="227">
        <f t="shared" ca="1" si="22"/>
        <v>0</v>
      </c>
      <c r="AB141" s="228" t="str">
        <f t="shared" ca="1" si="23"/>
        <v>GoldJX Nippon Mining &amp; Metals Co., Ltd.</v>
      </c>
    </row>
    <row r="142" spans="1:28" s="227" customFormat="1" ht="20.25">
      <c r="A142" s="181" t="s">
        <v>691</v>
      </c>
      <c r="B142" s="182" t="str">
        <f ca="1">IF(LEN(A142)=0,"",INDEX('Smelter Look-up'!$A:$A,MATCH($A142,'Smelter Look-up'!$E:$E,0)))</f>
        <v>Gold</v>
      </c>
      <c r="C142" s="186" t="str">
        <f ca="1">IF(LEN(A142)=0,"",INDEX('Smelter Look-up'!$C:$C,MATCH($A142,'Smelter Look-up'!$E:$E,0)))</f>
        <v>Kazzinc</v>
      </c>
      <c r="D142" s="230"/>
      <c r="E142" s="182" t="str">
        <f ca="1">IF(ISERROR($V142),"",OFFSET('Smelter Look-up'!$D$4,$V142-4,0)&amp;"")</f>
        <v>KAZAKHSTAN</v>
      </c>
      <c r="F142" s="182" t="str">
        <f ca="1">IF(ISERROR($V142),"",OFFSET('Smelter Look-up'!$E$4,$V142-4,0))</f>
        <v>CID000957</v>
      </c>
      <c r="G142" s="182" t="str">
        <f ca="1">IF(C142=$X$4,IF(ISERROR($V142),"Enter smelter details","RMI"),IF(ISERROR($V142),"",OFFSET('Smelter Look-up'!$F$4,$V142-4,0)))</f>
        <v>RMI</v>
      </c>
      <c r="H142" s="183" t="s">
        <v>15807</v>
      </c>
      <c r="I142" s="184" t="str">
        <f ca="1">IF(ISERROR($V142),"",OFFSET('Smelter Look-up'!$H$4,$V142-4,0))</f>
        <v>Ust-Kamenogorsk</v>
      </c>
      <c r="J142" s="184" t="str">
        <f ca="1">IF(ISERROR($V142),"",OFFSET('Smelter Look-up'!$I$4,$V142-4,0))</f>
        <v>Qaraghandy oblysy</v>
      </c>
      <c r="K142" s="224" t="s">
        <v>15807</v>
      </c>
      <c r="L142" s="224" t="s">
        <v>15807</v>
      </c>
      <c r="M142" s="224" t="s">
        <v>15807</v>
      </c>
      <c r="N142" s="224" t="s">
        <v>15807</v>
      </c>
      <c r="O142" s="224" t="s">
        <v>490</v>
      </c>
      <c r="P142" s="185" t="s">
        <v>15807</v>
      </c>
      <c r="Q142" s="225" t="s">
        <v>15807</v>
      </c>
      <c r="R142" s="182" t="str">
        <f ca="1">IF(ISERROR($V142),"",OFFSET('Smelter Look-up'!$C$4,$V142-4,0)&amp;"")</f>
        <v>Kazzinc</v>
      </c>
      <c r="S142" s="181" t="str">
        <f t="shared" ca="1" si="21"/>
        <v>KZ</v>
      </c>
      <c r="T142" s="181" t="str">
        <f ca="1">IF(B142="","",IF(ISERROR(MATCH($J142,SorP!$B$1:$B$6279,0)),"",INDIRECT("'SorP'!$A$"&amp;MATCH($S142&amp;$J142,SorP!C:C,0))))</f>
        <v>KZ-KAR</v>
      </c>
      <c r="U142" s="201"/>
      <c r="V142" s="226">
        <f ca="1">IF(C142="",NA(),IF(OR(C142="Smelter not listed",C142="Smelter not yet identified"),MATCH($B142&amp;$D142,'Smelter Look-up'!$J:$J,0),MATCH($B142&amp;$C142,'Smelter Look-up'!$J:$J,0)))</f>
        <v>136</v>
      </c>
      <c r="X142" s="227">
        <f t="shared" ca="1" si="22"/>
        <v>0</v>
      </c>
      <c r="AB142" s="228" t="str">
        <f t="shared" ca="1" si="23"/>
        <v>GoldKazzinc</v>
      </c>
    </row>
    <row r="143" spans="1:28" s="227" customFormat="1" ht="25.5">
      <c r="A143" s="181" t="s">
        <v>693</v>
      </c>
      <c r="B143" s="182" t="str">
        <f ca="1">IF(LEN(A143)=0,"",INDEX('Smelter Look-up'!$A:$A,MATCH($A143,'Smelter Look-up'!$E:$E,0)))</f>
        <v>Gold</v>
      </c>
      <c r="C143" s="186" t="str">
        <f ca="1">IF(LEN(A143)=0,"",INDEX('Smelter Look-up'!$C:$C,MATCH($A143,'Smelter Look-up'!$E:$E,0)))</f>
        <v>Kennecott Utah Copper LLC</v>
      </c>
      <c r="D143" s="230"/>
      <c r="E143" s="182" t="str">
        <f ca="1">IF(ISERROR($V143),"",OFFSET('Smelter Look-up'!$D$4,$V143-4,0)&amp;"")</f>
        <v>UNITED STATES OF AMERICA</v>
      </c>
      <c r="F143" s="182" t="str">
        <f ca="1">IF(ISERROR($V143),"",OFFSET('Smelter Look-up'!$E$4,$V143-4,0))</f>
        <v>CID000969</v>
      </c>
      <c r="G143" s="182" t="str">
        <f ca="1">IF(C143=$X$4,IF(ISERROR($V143),"Enter smelter details","RMI"),IF(ISERROR($V143),"",OFFSET('Smelter Look-up'!$F$4,$V143-4,0)))</f>
        <v>RMI</v>
      </c>
      <c r="H143" s="183" t="s">
        <v>15807</v>
      </c>
      <c r="I143" s="184" t="str">
        <f ca="1">IF(ISERROR($V143),"",OFFSET('Smelter Look-up'!$H$4,$V143-4,0))</f>
        <v>Magna</v>
      </c>
      <c r="J143" s="184" t="str">
        <f ca="1">IF(ISERROR($V143),"",OFFSET('Smelter Look-up'!$I$4,$V143-4,0))</f>
        <v>Utah</v>
      </c>
      <c r="K143" s="224" t="s">
        <v>15807</v>
      </c>
      <c r="L143" s="224" t="s">
        <v>15807</v>
      </c>
      <c r="M143" s="224" t="s">
        <v>15807</v>
      </c>
      <c r="N143" s="224" t="s">
        <v>15807</v>
      </c>
      <c r="O143" s="224" t="s">
        <v>490</v>
      </c>
      <c r="P143" s="185" t="s">
        <v>15807</v>
      </c>
      <c r="Q143" s="225" t="s">
        <v>15807</v>
      </c>
      <c r="R143" s="182" t="str">
        <f ca="1">IF(ISERROR($V143),"",OFFSET('Smelter Look-up'!$C$4,$V143-4,0)&amp;"")</f>
        <v>Kennecott Utah Copper LLC</v>
      </c>
      <c r="S143" s="181" t="str">
        <f t="shared" ca="1" si="21"/>
        <v>US</v>
      </c>
      <c r="T143" s="181" t="str">
        <f ca="1">IF(B143="","",IF(ISERROR(MATCH($J143,SorP!$B$1:$B$6279,0)),"",INDIRECT("'SorP'!$A$"&amp;MATCH($S143&amp;$J143,SorP!C:C,0))))</f>
        <v>US-UT</v>
      </c>
      <c r="U143" s="201"/>
      <c r="V143" s="226">
        <f ca="1">IF(C143="",NA(),IF(OR(C143="Smelter not listed",C143="Smelter not yet identified"),MATCH($B143&amp;$D143,'Smelter Look-up'!$J:$J,0),MATCH($B143&amp;$C143,'Smelter Look-up'!$J:$J,0)))</f>
        <v>137</v>
      </c>
      <c r="X143" s="227">
        <f t="shared" ca="1" si="22"/>
        <v>0</v>
      </c>
      <c r="AB143" s="228" t="str">
        <f t="shared" ca="1" si="23"/>
        <v>GoldKennecott Utah Copper LLC</v>
      </c>
    </row>
    <row r="144" spans="1:28" s="227" customFormat="1" ht="20.25">
      <c r="A144" s="181" t="s">
        <v>1384</v>
      </c>
      <c r="B144" s="182" t="str">
        <f ca="1">IF(LEN(A144)=0,"",INDEX('Smelter Look-up'!$A:$A,MATCH($A144,'Smelter Look-up'!$E:$E,0)))</f>
        <v>Gold</v>
      </c>
      <c r="C144" s="186" t="str">
        <f ca="1">IF(LEN(A144)=0,"",INDEX('Smelter Look-up'!$C:$C,MATCH($A144,'Smelter Look-up'!$E:$E,0)))</f>
        <v>KGHM Polska Miedz Spolka Akcyjna</v>
      </c>
      <c r="D144" s="230"/>
      <c r="E144" s="182" t="str">
        <f ca="1">IF(ISERROR($V144),"",OFFSET('Smelter Look-up'!$D$4,$V144-4,0)&amp;"")</f>
        <v>POLAND</v>
      </c>
      <c r="F144" s="182" t="str">
        <f ca="1">IF(ISERROR($V144),"",OFFSET('Smelter Look-up'!$E$4,$V144-4,0))</f>
        <v>CID002511</v>
      </c>
      <c r="G144" s="182" t="str">
        <f ca="1">IF(C144=$X$4,IF(ISERROR($V144),"Enter smelter details","RMI"),IF(ISERROR($V144),"",OFFSET('Smelter Look-up'!$F$4,$V144-4,0)))</f>
        <v>RMI</v>
      </c>
      <c r="H144" s="183" t="s">
        <v>15807</v>
      </c>
      <c r="I144" s="184" t="str">
        <f ca="1">IF(ISERROR($V144),"",OFFSET('Smelter Look-up'!$H$4,$V144-4,0))</f>
        <v>Lubin</v>
      </c>
      <c r="J144" s="184" t="str">
        <f ca="1">IF(ISERROR($V144),"",OFFSET('Smelter Look-up'!$I$4,$V144-4,0))</f>
        <v>Dolnośląskie</v>
      </c>
      <c r="K144" s="224" t="s">
        <v>15807</v>
      </c>
      <c r="L144" s="224" t="s">
        <v>15807</v>
      </c>
      <c r="M144" s="224" t="s">
        <v>15807</v>
      </c>
      <c r="N144" s="224" t="s">
        <v>15807</v>
      </c>
      <c r="O144" s="224" t="s">
        <v>490</v>
      </c>
      <c r="P144" s="185" t="s">
        <v>15807</v>
      </c>
      <c r="Q144" s="225" t="s">
        <v>15807</v>
      </c>
      <c r="R144" s="182" t="str">
        <f ca="1">IF(ISERROR($V144),"",OFFSET('Smelter Look-up'!$C$4,$V144-4,0)&amp;"")</f>
        <v>KGHM Polska Miedz Spolka Akcyjna</v>
      </c>
      <c r="S144" s="181" t="str">
        <f t="shared" ca="1" si="21"/>
        <v>PL</v>
      </c>
      <c r="T144" s="181" t="str">
        <f ca="1">IF(B144="","",IF(ISERROR(MATCH($J144,SorP!$B$1:$B$6279,0)),"",INDIRECT("'SorP'!$A$"&amp;MATCH($S144&amp;$J144,SorP!C:C,0))))</f>
        <v>PL-02</v>
      </c>
      <c r="U144" s="201"/>
      <c r="V144" s="226">
        <f ca="1">IF(C144="",NA(),IF(OR(C144="Smelter not listed",C144="Smelter not yet identified"),MATCH($B144&amp;$D144,'Smelter Look-up'!$J:$J,0),MATCH($B144&amp;$C144,'Smelter Look-up'!$J:$J,0)))</f>
        <v>139</v>
      </c>
      <c r="X144" s="227">
        <f t="shared" ca="1" si="22"/>
        <v>0</v>
      </c>
      <c r="AB144" s="228" t="str">
        <f t="shared" ca="1" si="23"/>
        <v>GoldKGHM Polska Miedz Spolka Akcyjna</v>
      </c>
    </row>
    <row r="145" spans="1:28" s="227" customFormat="1" ht="20.25">
      <c r="A145" s="181" t="s">
        <v>694</v>
      </c>
      <c r="B145" s="182" t="str">
        <f ca="1">IF(LEN(A145)=0,"",INDEX('Smelter Look-up'!$A:$A,MATCH($A145,'Smelter Look-up'!$E:$E,0)))</f>
        <v>Gold</v>
      </c>
      <c r="C145" s="186" t="str">
        <f ca="1">IF(LEN(A145)=0,"",INDEX('Smelter Look-up'!$C:$C,MATCH($A145,'Smelter Look-up'!$E:$E,0)))</f>
        <v>Kojima Chemicals Co., Ltd.</v>
      </c>
      <c r="D145" s="230"/>
      <c r="E145" s="182" t="str">
        <f ca="1">IF(ISERROR($V145),"",OFFSET('Smelter Look-up'!$D$4,$V145-4,0)&amp;"")</f>
        <v>JAPAN</v>
      </c>
      <c r="F145" s="182" t="str">
        <f ca="1">IF(ISERROR($V145),"",OFFSET('Smelter Look-up'!$E$4,$V145-4,0))</f>
        <v>CID000981</v>
      </c>
      <c r="G145" s="182" t="str">
        <f ca="1">IF(C145=$X$4,IF(ISERROR($V145),"Enter smelter details","RMI"),IF(ISERROR($V145),"",OFFSET('Smelter Look-up'!$F$4,$V145-4,0)))</f>
        <v>RMI</v>
      </c>
      <c r="H145" s="183" t="s">
        <v>15807</v>
      </c>
      <c r="I145" s="184" t="str">
        <f ca="1">IF(ISERROR($V145),"",OFFSET('Smelter Look-up'!$H$4,$V145-4,0))</f>
        <v>Sayama</v>
      </c>
      <c r="J145" s="184" t="str">
        <f ca="1">IF(ISERROR($V145),"",OFFSET('Smelter Look-up'!$I$4,$V145-4,0))</f>
        <v>Saitama</v>
      </c>
      <c r="K145" s="224" t="s">
        <v>15807</v>
      </c>
      <c r="L145" s="224" t="s">
        <v>15807</v>
      </c>
      <c r="M145" s="224" t="s">
        <v>15807</v>
      </c>
      <c r="N145" s="224" t="s">
        <v>15807</v>
      </c>
      <c r="O145" s="224" t="s">
        <v>15808</v>
      </c>
      <c r="P145" s="185" t="s">
        <v>489</v>
      </c>
      <c r="Q145" s="225" t="s">
        <v>15807</v>
      </c>
      <c r="R145" s="182" t="str">
        <f ca="1">IF(ISERROR($V145),"",OFFSET('Smelter Look-up'!$C$4,$V145-4,0)&amp;"")</f>
        <v>Kojima Chemicals Co., Ltd.</v>
      </c>
      <c r="S145" s="181" t="str">
        <f t="shared" ca="1" si="21"/>
        <v>JP</v>
      </c>
      <c r="T145" s="181" t="str">
        <f ca="1">IF(B145="","",IF(ISERROR(MATCH($J145,SorP!$B$1:$B$6279,0)),"",INDIRECT("'SorP'!$A$"&amp;MATCH($S145&amp;$J145,SorP!C:C,0))))</f>
        <v>JP-11</v>
      </c>
      <c r="U145" s="201"/>
      <c r="V145" s="226">
        <f ca="1">IF(C145="",NA(),IF(OR(C145="Smelter not listed",C145="Smelter not yet identified"),MATCH($B145&amp;$D145,'Smelter Look-up'!$J:$J,0),MATCH($B145&amp;$C145,'Smelter Look-up'!$J:$J,0)))</f>
        <v>141</v>
      </c>
      <c r="X145" s="227">
        <f t="shared" ca="1" si="22"/>
        <v>0</v>
      </c>
      <c r="AB145" s="228" t="str">
        <f t="shared" ca="1" si="23"/>
        <v>GoldKojima Chemicals Co., Ltd.</v>
      </c>
    </row>
    <row r="146" spans="1:28" s="227" customFormat="1" ht="25.5">
      <c r="A146" s="181" t="s">
        <v>1714</v>
      </c>
      <c r="B146" s="182" t="str">
        <f ca="1">IF(LEN(A146)=0,"",INDEX('Smelter Look-up'!$A:$A,MATCH($A146,'Smelter Look-up'!$E:$E,0)))</f>
        <v>Gold</v>
      </c>
      <c r="C146" s="186" t="str">
        <f ca="1">IF(LEN(A146)=0,"",INDEX('Smelter Look-up'!$C:$C,MATCH($A146,'Smelter Look-up'!$E:$E,0)))</f>
        <v>Korea Zinc Co., Ltd.</v>
      </c>
      <c r="D146" s="230"/>
      <c r="E146" s="182" t="str">
        <f ca="1">IF(ISERROR($V146),"",OFFSET('Smelter Look-up'!$D$4,$V146-4,0)&amp;"")</f>
        <v>KOREA, REPUBLIC OF</v>
      </c>
      <c r="F146" s="182" t="str">
        <f ca="1">IF(ISERROR($V146),"",OFFSET('Smelter Look-up'!$E$4,$V146-4,0))</f>
        <v>CID002605</v>
      </c>
      <c r="G146" s="182" t="str">
        <f ca="1">IF(C146=$X$4,IF(ISERROR($V146),"Enter smelter details","RMI"),IF(ISERROR($V146),"",OFFSET('Smelter Look-up'!$F$4,$V146-4,0)))</f>
        <v>RMI</v>
      </c>
      <c r="H146" s="183" t="s">
        <v>15807</v>
      </c>
      <c r="I146" s="184" t="str">
        <f ca="1">IF(ISERROR($V146),"",OFFSET('Smelter Look-up'!$H$4,$V146-4,0))</f>
        <v>Gangnam</v>
      </c>
      <c r="J146" s="184" t="str">
        <f ca="1">IF(ISERROR($V146),"",OFFSET('Smelter Look-up'!$I$4,$V146-4,0))</f>
        <v>Seoul-teukbyeolsi</v>
      </c>
      <c r="K146" s="224" t="s">
        <v>15807</v>
      </c>
      <c r="L146" s="224" t="s">
        <v>15807</v>
      </c>
      <c r="M146" s="224" t="s">
        <v>15807</v>
      </c>
      <c r="N146" s="224" t="s">
        <v>15807</v>
      </c>
      <c r="O146" s="224" t="s">
        <v>15810</v>
      </c>
      <c r="P146" s="185" t="s">
        <v>489</v>
      </c>
      <c r="Q146" s="225" t="s">
        <v>15807</v>
      </c>
      <c r="R146" s="182" t="str">
        <f ca="1">IF(ISERROR($V146),"",OFFSET('Smelter Look-up'!$C$4,$V146-4,0)&amp;"")</f>
        <v>Korea Zinc Co., Ltd.</v>
      </c>
      <c r="S146" s="181" t="str">
        <f t="shared" ca="1" si="21"/>
        <v>KR</v>
      </c>
      <c r="T146" s="181" t="str">
        <f ca="1">IF(B146="","",IF(ISERROR(MATCH($J146,SorP!$B$1:$B$6279,0)),"",INDIRECT("'SorP'!$A$"&amp;MATCH($S146&amp;$J146,SorP!C:C,0))))</f>
        <v>KR-11</v>
      </c>
      <c r="U146" s="201"/>
      <c r="V146" s="226">
        <f ca="1">IF(C146="",NA(),IF(OR(C146="Smelter not listed",C146="Smelter not yet identified"),MATCH($B146&amp;$D146,'Smelter Look-up'!$J:$J,0),MATCH($B146&amp;$C146,'Smelter Look-up'!$J:$J,0)))</f>
        <v>144</v>
      </c>
      <c r="X146" s="227">
        <f t="shared" ca="1" si="22"/>
        <v>0</v>
      </c>
      <c r="AB146" s="228" t="str">
        <f t="shared" ca="1" si="23"/>
        <v>GoldKorea Zinc Co., Ltd.</v>
      </c>
    </row>
    <row r="147" spans="1:28" s="227" customFormat="1" ht="20.25">
      <c r="A147" s="181" t="s">
        <v>2440</v>
      </c>
      <c r="B147" s="182" t="str">
        <f ca="1">IF(LEN(A147)=0,"",INDEX('Smelter Look-up'!$A:$A,MATCH($A147,'Smelter Look-up'!$E:$E,0)))</f>
        <v>Gold</v>
      </c>
      <c r="C147" s="186" t="str">
        <f ca="1">IF(LEN(A147)=0,"",INDEX('Smelter Look-up'!$C:$C,MATCH($A147,'Smelter Look-up'!$E:$E,0)))</f>
        <v>L'Orfebre S.A.</v>
      </c>
      <c r="D147" s="230"/>
      <c r="E147" s="182" t="str">
        <f ca="1">IF(ISERROR($V147),"",OFFSET('Smelter Look-up'!$D$4,$V147-4,0)&amp;"")</f>
        <v>ANDORRA</v>
      </c>
      <c r="F147" s="182" t="str">
        <f ca="1">IF(ISERROR($V147),"",OFFSET('Smelter Look-up'!$E$4,$V147-4,0))</f>
        <v>CID002762</v>
      </c>
      <c r="G147" s="182" t="str">
        <f ca="1">IF(C147=$X$4,IF(ISERROR($V147),"Enter smelter details","RMI"),IF(ISERROR($V147),"",OFFSET('Smelter Look-up'!$F$4,$V147-4,0)))</f>
        <v>RMI</v>
      </c>
      <c r="H147" s="183" t="s">
        <v>15807</v>
      </c>
      <c r="I147" s="184" t="str">
        <f ca="1">IF(ISERROR($V147),"",OFFSET('Smelter Look-up'!$H$4,$V147-4,0))</f>
        <v>Andorra la Vella</v>
      </c>
      <c r="J147" s="184" t="str">
        <f ca="1">IF(ISERROR($V147),"",OFFSET('Smelter Look-up'!$I$4,$V147-4,0))</f>
        <v>Andorra la Vella</v>
      </c>
      <c r="K147" s="224" t="s">
        <v>15807</v>
      </c>
      <c r="L147" s="224" t="s">
        <v>15807</v>
      </c>
      <c r="M147" s="224" t="s">
        <v>15807</v>
      </c>
      <c r="N147" s="224" t="s">
        <v>15807</v>
      </c>
      <c r="O147" s="224" t="s">
        <v>15808</v>
      </c>
      <c r="P147" s="185" t="s">
        <v>489</v>
      </c>
      <c r="Q147" s="225" t="s">
        <v>15807</v>
      </c>
      <c r="R147" s="182" t="str">
        <f ca="1">IF(ISERROR($V147),"",OFFSET('Smelter Look-up'!$C$4,$V147-4,0)&amp;"")</f>
        <v>L'Orfebre S.A.</v>
      </c>
      <c r="S147" s="181" t="str">
        <f t="shared" ca="1" si="21"/>
        <v>AD</v>
      </c>
      <c r="T147" s="181" t="str">
        <f ca="1">IF(B147="","",IF(ISERROR(MATCH($J147,SorP!$B$1:$B$6279,0)),"",INDIRECT("'SorP'!$A$"&amp;MATCH($S147&amp;$J147,SorP!C:C,0))))</f>
        <v>AD-07</v>
      </c>
      <c r="U147" s="201"/>
      <c r="V147" s="226">
        <f ca="1">IF(C147="",NA(),IF(OR(C147="Smelter not listed",C147="Smelter not yet identified"),MATCH($B147&amp;$D147,'Smelter Look-up'!$J:$J,0),MATCH($B147&amp;$C147,'Smelter Look-up'!$J:$J,0)))</f>
        <v>156</v>
      </c>
      <c r="X147" s="227">
        <f t="shared" ca="1" si="22"/>
        <v>0</v>
      </c>
      <c r="AB147" s="228" t="str">
        <f t="shared" ca="1" si="23"/>
        <v>GoldL'Orfebre S.A.</v>
      </c>
    </row>
    <row r="148" spans="1:28" s="227" customFormat="1" ht="20.25">
      <c r="A148" s="181" t="s">
        <v>698</v>
      </c>
      <c r="B148" s="182" t="str">
        <f ca="1">IF(LEN(A148)=0,"",INDEX('Smelter Look-up'!$A:$A,MATCH($A148,'Smelter Look-up'!$E:$E,0)))</f>
        <v>Gold</v>
      </c>
      <c r="C148" s="186" t="str">
        <f ca="1">IF(LEN(A148)=0,"",INDEX('Smelter Look-up'!$C:$C,MATCH($A148,'Smelter Look-up'!$E:$E,0)))</f>
        <v>LS-NIKKO Copper Inc.</v>
      </c>
      <c r="D148" s="230"/>
      <c r="E148" s="182" t="str">
        <f ca="1">IF(ISERROR($V148),"",OFFSET('Smelter Look-up'!$D$4,$V148-4,0)&amp;"")</f>
        <v>KOREA, REPUBLIC OF</v>
      </c>
      <c r="F148" s="182" t="str">
        <f ca="1">IF(ISERROR($V148),"",OFFSET('Smelter Look-up'!$E$4,$V148-4,0))</f>
        <v>CID001078</v>
      </c>
      <c r="G148" s="182" t="str">
        <f ca="1">IF(C148=$X$4,IF(ISERROR($V148),"Enter smelter details","RMI"),IF(ISERROR($V148),"",OFFSET('Smelter Look-up'!$F$4,$V148-4,0)))</f>
        <v>RMI</v>
      </c>
      <c r="H148" s="183" t="s">
        <v>15807</v>
      </c>
      <c r="I148" s="184" t="str">
        <f ca="1">IF(ISERROR($V148),"",OFFSET('Smelter Look-up'!$H$4,$V148-4,0))</f>
        <v>Onsan-eup</v>
      </c>
      <c r="J148" s="184" t="str">
        <f ca="1">IF(ISERROR($V148),"",OFFSET('Smelter Look-up'!$I$4,$V148-4,0))</f>
        <v>Ulsan-gwangyeoksi</v>
      </c>
      <c r="K148" s="224" t="s">
        <v>15807</v>
      </c>
      <c r="L148" s="224" t="s">
        <v>15807</v>
      </c>
      <c r="M148" s="224" t="s">
        <v>15807</v>
      </c>
      <c r="N148" s="224" t="s">
        <v>15807</v>
      </c>
      <c r="O148" s="224" t="s">
        <v>490</v>
      </c>
      <c r="P148" s="185" t="s">
        <v>15807</v>
      </c>
      <c r="Q148" s="225" t="s">
        <v>15807</v>
      </c>
      <c r="R148" s="182" t="str">
        <f ca="1">IF(ISERROR($V148),"",OFFSET('Smelter Look-up'!$C$4,$V148-4,0)&amp;"")</f>
        <v>LS-NIKKO Copper Inc.</v>
      </c>
      <c r="S148" s="181" t="str">
        <f t="shared" ca="1" si="21"/>
        <v>KR</v>
      </c>
      <c r="T148" s="181" t="str">
        <f ca="1">IF(B148="","",IF(ISERROR(MATCH($J148,SorP!$B$1:$B$6279,0)),"",INDIRECT("'SorP'!$A$"&amp;MATCH($S148&amp;$J148,SorP!C:C,0))))</f>
        <v>KR-31</v>
      </c>
      <c r="U148" s="201"/>
      <c r="V148" s="226">
        <f ca="1">IF(C148="",NA(),IF(OR(C148="Smelter not listed",C148="Smelter not yet identified"),MATCH($B148&amp;$D148,'Smelter Look-up'!$J:$J,0),MATCH($B148&amp;$C148,'Smelter Look-up'!$J:$J,0)))</f>
        <v>157</v>
      </c>
      <c r="X148" s="227">
        <f t="shared" ca="1" si="22"/>
        <v>0</v>
      </c>
      <c r="AB148" s="228" t="str">
        <f t="shared" ca="1" si="23"/>
        <v>GoldLS-NIKKO Copper Inc.</v>
      </c>
    </row>
    <row r="149" spans="1:28" s="227" customFormat="1" ht="25.5">
      <c r="A149" s="181" t="s">
        <v>2498</v>
      </c>
      <c r="B149" s="182" t="str">
        <f ca="1">IF(LEN(A149)=0,"",INDEX('Smelter Look-up'!$A:$A,MATCH($A149,'Smelter Look-up'!$E:$E,0)))</f>
        <v>Gold</v>
      </c>
      <c r="C149" s="186" t="str">
        <f ca="1">IF(LEN(A149)=0,"",INDEX('Smelter Look-up'!$C:$C,MATCH($A149,'Smelter Look-up'!$E:$E,0)))</f>
        <v>LT Metal Ltd.</v>
      </c>
      <c r="D149" s="230"/>
      <c r="E149" s="182" t="str">
        <f ca="1">IF(ISERROR($V149),"",OFFSET('Smelter Look-up'!$D$4,$V149-4,0)&amp;"")</f>
        <v>KOREA, REPUBLIC OF</v>
      </c>
      <c r="F149" s="182" t="str">
        <f ca="1">IF(ISERROR($V149),"",OFFSET('Smelter Look-up'!$E$4,$V149-4,0))</f>
        <v>CID000689</v>
      </c>
      <c r="G149" s="182" t="str">
        <f ca="1">IF(C149=$X$4,IF(ISERROR($V149),"Enter smelter details","RMI"),IF(ISERROR($V149),"",OFFSET('Smelter Look-up'!$F$4,$V149-4,0)))</f>
        <v>RMI</v>
      </c>
      <c r="H149" s="183" t="s">
        <v>15807</v>
      </c>
      <c r="I149" s="184" t="str">
        <f ca="1">IF(ISERROR($V149),"",OFFSET('Smelter Look-up'!$H$4,$V149-4,0))</f>
        <v>Seo-gu</v>
      </c>
      <c r="J149" s="184" t="str">
        <f ca="1">IF(ISERROR($V149),"",OFFSET('Smelter Look-up'!$I$4,$V149-4,0))</f>
        <v>Incheon-gwangyeoksi</v>
      </c>
      <c r="K149" s="224" t="s">
        <v>15807</v>
      </c>
      <c r="L149" s="224" t="s">
        <v>15807</v>
      </c>
      <c r="M149" s="224" t="s">
        <v>15807</v>
      </c>
      <c r="N149" s="224" t="s">
        <v>15807</v>
      </c>
      <c r="O149" s="224" t="s">
        <v>15810</v>
      </c>
      <c r="P149" s="185" t="s">
        <v>489</v>
      </c>
      <c r="Q149" s="225" t="s">
        <v>15807</v>
      </c>
      <c r="R149" s="182" t="str">
        <f ca="1">IF(ISERROR($V149),"",OFFSET('Smelter Look-up'!$C$4,$V149-4,0)&amp;"")</f>
        <v>LT Metal Ltd.</v>
      </c>
      <c r="S149" s="181" t="str">
        <f t="shared" ca="1" si="21"/>
        <v>KR</v>
      </c>
      <c r="T149" s="181" t="str">
        <f ca="1">IF(B149="","",IF(ISERROR(MATCH($J149,SorP!$B$1:$B$6279,0)),"",INDIRECT("'SorP'!$A$"&amp;MATCH($S149&amp;$J149,SorP!C:C,0))))</f>
        <v>KR-28</v>
      </c>
      <c r="U149" s="201"/>
      <c r="V149" s="226">
        <f ca="1">IF(C149="",NA(),IF(OR(C149="Smelter not listed",C149="Smelter not yet identified"),MATCH($B149&amp;$D149,'Smelter Look-up'!$J:$J,0),MATCH($B149&amp;$C149,'Smelter Look-up'!$J:$J,0)))</f>
        <v>158</v>
      </c>
      <c r="X149" s="227">
        <f t="shared" ca="1" si="22"/>
        <v>0</v>
      </c>
      <c r="AB149" s="228" t="str">
        <f t="shared" ca="1" si="23"/>
        <v>GoldLT Metal Ltd.</v>
      </c>
    </row>
    <row r="150" spans="1:28" s="227" customFormat="1" ht="25.5">
      <c r="A150" s="181" t="s">
        <v>701</v>
      </c>
      <c r="B150" s="182" t="str">
        <f ca="1">IF(LEN(A150)=0,"",INDEX('Smelter Look-up'!$A:$A,MATCH($A150,'Smelter Look-up'!$E:$E,0)))</f>
        <v>Gold</v>
      </c>
      <c r="C150" s="186" t="str">
        <f ca="1">IF(LEN(A150)=0,"",INDEX('Smelter Look-up'!$C:$C,MATCH($A150,'Smelter Look-up'!$E:$E,0)))</f>
        <v>Materion</v>
      </c>
      <c r="D150" s="230"/>
      <c r="E150" s="182" t="str">
        <f ca="1">IF(ISERROR($V150),"",OFFSET('Smelter Look-up'!$D$4,$V150-4,0)&amp;"")</f>
        <v>UNITED STATES OF AMERICA</v>
      </c>
      <c r="F150" s="182" t="str">
        <f ca="1">IF(ISERROR($V150),"",OFFSET('Smelter Look-up'!$E$4,$V150-4,0))</f>
        <v>CID001113</v>
      </c>
      <c r="G150" s="182" t="str">
        <f ca="1">IF(C150=$X$4,IF(ISERROR($V150),"Enter smelter details","RMI"),IF(ISERROR($V150),"",OFFSET('Smelter Look-up'!$F$4,$V150-4,0)))</f>
        <v>RMI</v>
      </c>
      <c r="H150" s="183" t="s">
        <v>15807</v>
      </c>
      <c r="I150" s="184" t="str">
        <f ca="1">IF(ISERROR($V150),"",OFFSET('Smelter Look-up'!$H$4,$V150-4,0))</f>
        <v>Buffalo</v>
      </c>
      <c r="J150" s="184" t="str">
        <f ca="1">IF(ISERROR($V150),"",OFFSET('Smelter Look-up'!$I$4,$V150-4,0))</f>
        <v>New York</v>
      </c>
      <c r="K150" s="224" t="s">
        <v>15807</v>
      </c>
      <c r="L150" s="224" t="s">
        <v>15807</v>
      </c>
      <c r="M150" s="224" t="s">
        <v>15807</v>
      </c>
      <c r="N150" s="224" t="s">
        <v>15807</v>
      </c>
      <c r="O150" s="224" t="s">
        <v>490</v>
      </c>
      <c r="P150" s="185" t="s">
        <v>15807</v>
      </c>
      <c r="Q150" s="225" t="s">
        <v>15807</v>
      </c>
      <c r="R150" s="182" t="str">
        <f ca="1">IF(ISERROR($V150),"",OFFSET('Smelter Look-up'!$C$4,$V150-4,0)&amp;"")</f>
        <v>Materion</v>
      </c>
      <c r="S150" s="181" t="str">
        <f t="shared" ca="1" si="21"/>
        <v>US</v>
      </c>
      <c r="T150" s="181" t="str">
        <f ca="1">IF(B150="","",IF(ISERROR(MATCH($J150,SorP!$B$1:$B$6279,0)),"",INDIRECT("'SorP'!$A$"&amp;MATCH($S150&amp;$J150,SorP!C:C,0))))</f>
        <v>US-NY</v>
      </c>
      <c r="U150" s="201"/>
      <c r="V150" s="226">
        <f ca="1">IF(C150="",NA(),IF(OR(C150="Smelter not listed",C150="Smelter not yet identified"),MATCH($B150&amp;$D150,'Smelter Look-up'!$J:$J,0),MATCH($B150&amp;$C150,'Smelter Look-up'!$J:$J,0)))</f>
        <v>163</v>
      </c>
      <c r="X150" s="227">
        <f t="shared" ca="1" si="22"/>
        <v>0</v>
      </c>
      <c r="AB150" s="228" t="str">
        <f t="shared" ca="1" si="23"/>
        <v>GoldMaterion</v>
      </c>
    </row>
    <row r="151" spans="1:28" s="227" customFormat="1" ht="20.25">
      <c r="A151" s="181" t="s">
        <v>702</v>
      </c>
      <c r="B151" s="182" t="str">
        <f ca="1">IF(LEN(A151)=0,"",INDEX('Smelter Look-up'!$A:$A,MATCH($A151,'Smelter Look-up'!$E:$E,0)))</f>
        <v>Gold</v>
      </c>
      <c r="C151" s="186" t="str">
        <f ca="1">IF(LEN(A151)=0,"",INDEX('Smelter Look-up'!$C:$C,MATCH($A151,'Smelter Look-up'!$E:$E,0)))</f>
        <v>Matsuda Sangyo Co., Ltd.</v>
      </c>
      <c r="D151" s="230"/>
      <c r="E151" s="182" t="str">
        <f ca="1">IF(ISERROR($V151),"",OFFSET('Smelter Look-up'!$D$4,$V151-4,0)&amp;"")</f>
        <v>JAPAN</v>
      </c>
      <c r="F151" s="182" t="str">
        <f ca="1">IF(ISERROR($V151),"",OFFSET('Smelter Look-up'!$E$4,$V151-4,0))</f>
        <v>CID001119</v>
      </c>
      <c r="G151" s="182" t="str">
        <f ca="1">IF(C151=$X$4,IF(ISERROR($V151),"Enter smelter details","RMI"),IF(ISERROR($V151),"",OFFSET('Smelter Look-up'!$F$4,$V151-4,0)))</f>
        <v>RMI</v>
      </c>
      <c r="H151" s="183" t="s">
        <v>15807</v>
      </c>
      <c r="I151" s="184" t="str">
        <f ca="1">IF(ISERROR($V151),"",OFFSET('Smelter Look-up'!$H$4,$V151-4,0))</f>
        <v>Iruma</v>
      </c>
      <c r="J151" s="184" t="str">
        <f ca="1">IF(ISERROR($V151),"",OFFSET('Smelter Look-up'!$I$4,$V151-4,0))</f>
        <v>Saitama</v>
      </c>
      <c r="K151" s="224" t="s">
        <v>15807</v>
      </c>
      <c r="L151" s="224" t="s">
        <v>15807</v>
      </c>
      <c r="M151" s="224" t="s">
        <v>15807</v>
      </c>
      <c r="N151" s="224" t="s">
        <v>15807</v>
      </c>
      <c r="O151" s="224" t="s">
        <v>490</v>
      </c>
      <c r="P151" s="185" t="s">
        <v>15807</v>
      </c>
      <c r="Q151" s="225" t="s">
        <v>15807</v>
      </c>
      <c r="R151" s="182" t="str">
        <f ca="1">IF(ISERROR($V151),"",OFFSET('Smelter Look-up'!$C$4,$V151-4,0)&amp;"")</f>
        <v>Matsuda Sangyo Co., Ltd.</v>
      </c>
      <c r="S151" s="181" t="str">
        <f t="shared" ca="1" si="21"/>
        <v>JP</v>
      </c>
      <c r="T151" s="181" t="str">
        <f ca="1">IF(B151="","",IF(ISERROR(MATCH($J151,SorP!$B$1:$B$6279,0)),"",INDIRECT("'SorP'!$A$"&amp;MATCH($S151&amp;$J151,SorP!C:C,0))))</f>
        <v>JP-11</v>
      </c>
      <c r="U151" s="201"/>
      <c r="V151" s="226">
        <f ca="1">IF(C151="",NA(),IF(OR(C151="Smelter not listed",C151="Smelter not yet identified"),MATCH($B151&amp;$D151,'Smelter Look-up'!$J:$J,0),MATCH($B151&amp;$C151,'Smelter Look-up'!$J:$J,0)))</f>
        <v>164</v>
      </c>
      <c r="X151" s="227">
        <f t="shared" ca="1" si="22"/>
        <v>0</v>
      </c>
      <c r="AB151" s="228" t="str">
        <f t="shared" ca="1" si="23"/>
        <v>GoldMatsuda Sangyo Co., Ltd.</v>
      </c>
    </row>
    <row r="152" spans="1:28" s="227" customFormat="1" ht="20.25">
      <c r="A152" s="181" t="s">
        <v>15066</v>
      </c>
      <c r="B152" s="182" t="str">
        <f ca="1">IF(LEN(A152)=0,"",INDEX('Smelter Look-up'!$A:$A,MATCH($A152,'Smelter Look-up'!$E:$E,0)))</f>
        <v>Gold</v>
      </c>
      <c r="C152" s="186" t="str">
        <f ca="1">IF(LEN(A152)=0,"",INDEX('Smelter Look-up'!$C:$C,MATCH($A152,'Smelter Look-up'!$E:$E,0)))</f>
        <v>Metal Concentrators SA (Pty) Ltd.</v>
      </c>
      <c r="D152" s="230"/>
      <c r="E152" s="182" t="str">
        <f ca="1">IF(ISERROR($V152),"",OFFSET('Smelter Look-up'!$D$4,$V152-4,0)&amp;"")</f>
        <v>SOUTH AFRICA</v>
      </c>
      <c r="F152" s="182" t="str">
        <f ca="1">IF(ISERROR($V152),"",OFFSET('Smelter Look-up'!$E$4,$V152-4,0))</f>
        <v>CID003575</v>
      </c>
      <c r="G152" s="182" t="str">
        <f ca="1">IF(C152=$X$4,IF(ISERROR($V152),"Enter smelter details","RMI"),IF(ISERROR($V152),"",OFFSET('Smelter Look-up'!$F$4,$V152-4,0)))</f>
        <v>RMI</v>
      </c>
      <c r="H152" s="183" t="s">
        <v>15807</v>
      </c>
      <c r="I152" s="184" t="str">
        <f ca="1">IF(ISERROR($V152),"",OFFSET('Smelter Look-up'!$H$4,$V152-4,0))</f>
        <v>Kempton Park</v>
      </c>
      <c r="J152" s="184" t="str">
        <f ca="1">IF(ISERROR($V152),"",OFFSET('Smelter Look-up'!$I$4,$V152-4,0))</f>
        <v>Gauteng</v>
      </c>
      <c r="K152" s="224" t="s">
        <v>15807</v>
      </c>
      <c r="L152" s="224" t="s">
        <v>15807</v>
      </c>
      <c r="M152" s="224" t="s">
        <v>15807</v>
      </c>
      <c r="N152" s="224" t="s">
        <v>15807</v>
      </c>
      <c r="O152" s="224" t="s">
        <v>490</v>
      </c>
      <c r="P152" s="185" t="s">
        <v>15807</v>
      </c>
      <c r="Q152" s="225" t="s">
        <v>15807</v>
      </c>
      <c r="R152" s="182" t="str">
        <f ca="1">IF(ISERROR($V152),"",OFFSET('Smelter Look-up'!$C$4,$V152-4,0)&amp;"")</f>
        <v>Metal Concentrators SA (Pty) Ltd.</v>
      </c>
      <c r="S152" s="181" t="str">
        <f t="shared" ca="1" si="21"/>
        <v>ZA</v>
      </c>
      <c r="T152" s="181" t="str">
        <f ca="1">IF(B152="","",IF(ISERROR(MATCH($J152,SorP!$B$1:$B$6279,0)),"",INDIRECT("'SorP'!$A$"&amp;MATCH($S152&amp;$J152,SorP!C:C,0))))</f>
        <v>ZA-GP</v>
      </c>
      <c r="U152" s="201"/>
      <c r="V152" s="226">
        <f ca="1">IF(C152="",NA(),IF(OR(C152="Smelter not listed",C152="Smelter not yet identified"),MATCH($B152&amp;$D152,'Smelter Look-up'!$J:$J,0),MATCH($B152&amp;$C152,'Smelter Look-up'!$J:$J,0)))</f>
        <v>167</v>
      </c>
      <c r="X152" s="227">
        <f t="shared" ca="1" si="22"/>
        <v>0</v>
      </c>
      <c r="AB152" s="228" t="str">
        <f t="shared" ca="1" si="23"/>
        <v>GoldMetal Concentrators SA (Pty) Ltd.</v>
      </c>
    </row>
    <row r="153" spans="1:28" s="227" customFormat="1" ht="51">
      <c r="A153" s="181" t="s">
        <v>703</v>
      </c>
      <c r="B153" s="182" t="str">
        <f ca="1">IF(LEN(A153)=0,"",INDEX('Smelter Look-up'!$A:$A,MATCH($A153,'Smelter Look-up'!$E:$E,0)))</f>
        <v>Gold</v>
      </c>
      <c r="C153" s="186" t="str">
        <f ca="1">IF(LEN(A153)=0,"",INDEX('Smelter Look-up'!$C:$C,MATCH($A153,'Smelter Look-up'!$E:$E,0)))</f>
        <v>Metalor Technologies (Hong Kong) Ltd.</v>
      </c>
      <c r="D153" s="230"/>
      <c r="E153" s="182" t="str">
        <f ca="1">IF(ISERROR($V153),"",OFFSET('Smelter Look-up'!$D$4,$V153-4,0)&amp;"")</f>
        <v>CHINA</v>
      </c>
      <c r="F153" s="182" t="str">
        <f ca="1">IF(ISERROR($V153),"",OFFSET('Smelter Look-up'!$E$4,$V153-4,0))</f>
        <v>CID001149</v>
      </c>
      <c r="G153" s="182" t="str">
        <f ca="1">IF(C153=$X$4,IF(ISERROR($V153),"Enter smelter details","RMI"),IF(ISERROR($V153),"",OFFSET('Smelter Look-up'!$F$4,$V153-4,0)))</f>
        <v>RMI</v>
      </c>
      <c r="H153" s="183" t="s">
        <v>15807</v>
      </c>
      <c r="I153" s="184" t="str">
        <f ca="1">IF(ISERROR($V153),"",OFFSET('Smelter Look-up'!$H$4,$V153-4,0))</f>
        <v>Kwai Chung</v>
      </c>
      <c r="J153" s="184" t="str">
        <f ca="1">IF(ISERROR($V153),"",OFFSET('Smelter Look-up'!$I$4,$V153-4,0))</f>
        <v>Hong Kong SAR (see also separate country code entry under HK)</v>
      </c>
      <c r="K153" s="224" t="s">
        <v>15807</v>
      </c>
      <c r="L153" s="224" t="s">
        <v>15807</v>
      </c>
      <c r="M153" s="224" t="s">
        <v>15807</v>
      </c>
      <c r="N153" s="224" t="s">
        <v>15807</v>
      </c>
      <c r="O153" s="224" t="s">
        <v>490</v>
      </c>
      <c r="P153" s="185" t="s">
        <v>15807</v>
      </c>
      <c r="Q153" s="225" t="s">
        <v>15807</v>
      </c>
      <c r="R153" s="182" t="str">
        <f ca="1">IF(ISERROR($V153),"",OFFSET('Smelter Look-up'!$C$4,$V153-4,0)&amp;"")</f>
        <v>Metalor Technologies (Hong Kong) Ltd.</v>
      </c>
      <c r="S153" s="181" t="str">
        <f t="shared" ca="1" si="21"/>
        <v>CN</v>
      </c>
      <c r="T153" s="181" t="str">
        <f ca="1">IF(B153="","",IF(ISERROR(MATCH($J153,SorP!$B$1:$B$6279,0)),"",INDIRECT("'SorP'!$A$"&amp;MATCH($S153&amp;$J153,SorP!C:C,0))))</f>
        <v>CN-HK</v>
      </c>
      <c r="U153" s="201"/>
      <c r="V153" s="226">
        <f ca="1">IF(C153="",NA(),IF(OR(C153="Smelter not listed",C153="Smelter not yet identified"),MATCH($B153&amp;$D153,'Smelter Look-up'!$J:$J,0),MATCH($B153&amp;$C153,'Smelter Look-up'!$J:$J,0)))</f>
        <v>172</v>
      </c>
      <c r="X153" s="227">
        <f t="shared" ca="1" si="22"/>
        <v>0</v>
      </c>
      <c r="AB153" s="228" t="str">
        <f t="shared" ca="1" si="23"/>
        <v>GoldMetalor Technologies (Hong Kong) Ltd.</v>
      </c>
    </row>
    <row r="154" spans="1:28" s="227" customFormat="1" ht="20.25">
      <c r="A154" s="181" t="s">
        <v>704</v>
      </c>
      <c r="B154" s="182" t="str">
        <f ca="1">IF(LEN(A154)=0,"",INDEX('Smelter Look-up'!$A:$A,MATCH($A154,'Smelter Look-up'!$E:$E,0)))</f>
        <v>Gold</v>
      </c>
      <c r="C154" s="186" t="str">
        <f ca="1">IF(LEN(A154)=0,"",INDEX('Smelter Look-up'!$C:$C,MATCH($A154,'Smelter Look-up'!$E:$E,0)))</f>
        <v>Metalor Technologies (Singapore) Pte., Ltd.</v>
      </c>
      <c r="D154" s="230"/>
      <c r="E154" s="182" t="str">
        <f ca="1">IF(ISERROR($V154),"",OFFSET('Smelter Look-up'!$D$4,$V154-4,0)&amp;"")</f>
        <v>SINGAPORE</v>
      </c>
      <c r="F154" s="182" t="str">
        <f ca="1">IF(ISERROR($V154),"",OFFSET('Smelter Look-up'!$E$4,$V154-4,0))</f>
        <v>CID001152</v>
      </c>
      <c r="G154" s="182" t="str">
        <f ca="1">IF(C154=$X$4,IF(ISERROR($V154),"Enter smelter details","RMI"),IF(ISERROR($V154),"",OFFSET('Smelter Look-up'!$F$4,$V154-4,0)))</f>
        <v>RMI</v>
      </c>
      <c r="H154" s="183" t="s">
        <v>15807</v>
      </c>
      <c r="I154" s="184" t="str">
        <f ca="1">IF(ISERROR($V154),"",OFFSET('Smelter Look-up'!$H$4,$V154-4,0))</f>
        <v>Singapore</v>
      </c>
      <c r="J154" s="184" t="str">
        <f ca="1">IF(ISERROR($V154),"",OFFSET('Smelter Look-up'!$I$4,$V154-4,0))</f>
        <v>South West</v>
      </c>
      <c r="K154" s="224" t="s">
        <v>15807</v>
      </c>
      <c r="L154" s="224" t="s">
        <v>15807</v>
      </c>
      <c r="M154" s="224" t="s">
        <v>15807</v>
      </c>
      <c r="N154" s="224" t="s">
        <v>15807</v>
      </c>
      <c r="O154" s="224" t="s">
        <v>490</v>
      </c>
      <c r="P154" s="185" t="s">
        <v>15807</v>
      </c>
      <c r="Q154" s="225" t="s">
        <v>15807</v>
      </c>
      <c r="R154" s="182" t="str">
        <f ca="1">IF(ISERROR($V154),"",OFFSET('Smelter Look-up'!$C$4,$V154-4,0)&amp;"")</f>
        <v>Metalor Technologies (Singapore) Pte., Ltd.</v>
      </c>
      <c r="S154" s="181" t="str">
        <f t="shared" ca="1" si="21"/>
        <v>SG</v>
      </c>
      <c r="T154" s="181" t="str">
        <f ca="1">IF(B154="","",IF(ISERROR(MATCH($J154,SorP!$B$1:$B$6279,0)),"",INDIRECT("'SorP'!$A$"&amp;MATCH($S154&amp;$J154,SorP!C:C,0))))</f>
        <v>SG-05</v>
      </c>
      <c r="U154" s="201"/>
      <c r="V154" s="226">
        <f ca="1">IF(C154="",NA(),IF(OR(C154="Smelter not listed",C154="Smelter not yet identified"),MATCH($B154&amp;$D154,'Smelter Look-up'!$J:$J,0),MATCH($B154&amp;$C154,'Smelter Look-up'!$J:$J,0)))</f>
        <v>173</v>
      </c>
      <c r="X154" s="227">
        <f t="shared" ca="1" si="22"/>
        <v>0</v>
      </c>
      <c r="AB154" s="228" t="str">
        <f t="shared" ca="1" si="23"/>
        <v>GoldMetalor Technologies (Singapore) Pte., Ltd.</v>
      </c>
    </row>
    <row r="155" spans="1:28" s="227" customFormat="1" ht="20.25">
      <c r="A155" s="181" t="s">
        <v>1620</v>
      </c>
      <c r="B155" s="182" t="str">
        <f ca="1">IF(LEN(A155)=0,"",INDEX('Smelter Look-up'!$A:$A,MATCH($A155,'Smelter Look-up'!$E:$E,0)))</f>
        <v>Gold</v>
      </c>
      <c r="C155" s="186" t="str">
        <f ca="1">IF(LEN(A155)=0,"",INDEX('Smelter Look-up'!$C:$C,MATCH($A155,'Smelter Look-up'!$E:$E,0)))</f>
        <v>Metalor Technologies (Suzhou) Ltd.</v>
      </c>
      <c r="D155" s="230"/>
      <c r="E155" s="182" t="str">
        <f ca="1">IF(ISERROR($V155),"",OFFSET('Smelter Look-up'!$D$4,$V155-4,0)&amp;"")</f>
        <v>CHINA</v>
      </c>
      <c r="F155" s="182" t="str">
        <f ca="1">IF(ISERROR($V155),"",OFFSET('Smelter Look-up'!$E$4,$V155-4,0))</f>
        <v>CID001147</v>
      </c>
      <c r="G155" s="182" t="str">
        <f ca="1">IF(C155=$X$4,IF(ISERROR($V155),"Enter smelter details","RMI"),IF(ISERROR($V155),"",OFFSET('Smelter Look-up'!$F$4,$V155-4,0)))</f>
        <v>RMI</v>
      </c>
      <c r="H155" s="183" t="s">
        <v>15807</v>
      </c>
      <c r="I155" s="184" t="str">
        <f ca="1">IF(ISERROR($V155),"",OFFSET('Smelter Look-up'!$H$4,$V155-4,0))</f>
        <v>Suzhou</v>
      </c>
      <c r="J155" s="184" t="str">
        <f ca="1">IF(ISERROR($V155),"",OFFSET('Smelter Look-up'!$I$4,$V155-4,0))</f>
        <v>Jiangsu Sheng</v>
      </c>
      <c r="K155" s="224" t="s">
        <v>15807</v>
      </c>
      <c r="L155" s="224" t="s">
        <v>15807</v>
      </c>
      <c r="M155" s="224" t="s">
        <v>15807</v>
      </c>
      <c r="N155" s="224" t="s">
        <v>15807</v>
      </c>
      <c r="O155" s="224" t="s">
        <v>490</v>
      </c>
      <c r="P155" s="185" t="s">
        <v>15807</v>
      </c>
      <c r="Q155" s="225" t="s">
        <v>15807</v>
      </c>
      <c r="R155" s="182" t="str">
        <f ca="1">IF(ISERROR($V155),"",OFFSET('Smelter Look-up'!$C$4,$V155-4,0)&amp;"")</f>
        <v>Metalor Technologies (Suzhou) Ltd.</v>
      </c>
      <c r="S155" s="181" t="str">
        <f t="shared" ca="1" si="21"/>
        <v>CN</v>
      </c>
      <c r="T155" s="181" t="str">
        <f ca="1">IF(B155="","",IF(ISERROR(MATCH($J155,SorP!$B$1:$B$6279,0)),"",INDIRECT("'SorP'!$A$"&amp;MATCH($S155&amp;$J155,SorP!C:C,0))))</f>
        <v>CN-JS</v>
      </c>
      <c r="U155" s="201"/>
      <c r="V155" s="226">
        <f ca="1">IF(C155="",NA(),IF(OR(C155="Smelter not listed",C155="Smelter not yet identified"),MATCH($B155&amp;$D155,'Smelter Look-up'!$J:$J,0),MATCH($B155&amp;$C155,'Smelter Look-up'!$J:$J,0)))</f>
        <v>174</v>
      </c>
      <c r="X155" s="227">
        <f t="shared" ca="1" si="22"/>
        <v>0</v>
      </c>
      <c r="AB155" s="228" t="str">
        <f t="shared" ca="1" si="23"/>
        <v>GoldMetalor Technologies (Suzhou) Ltd.</v>
      </c>
    </row>
    <row r="156" spans="1:28" s="227" customFormat="1" ht="20.25">
      <c r="A156" s="181" t="s">
        <v>705</v>
      </c>
      <c r="B156" s="182" t="str">
        <f ca="1">IF(LEN(A156)=0,"",INDEX('Smelter Look-up'!$A:$A,MATCH($A156,'Smelter Look-up'!$E:$E,0)))</f>
        <v>Gold</v>
      </c>
      <c r="C156" s="186" t="str">
        <f ca="1">IF(LEN(A156)=0,"",INDEX('Smelter Look-up'!$C:$C,MATCH($A156,'Smelter Look-up'!$E:$E,0)))</f>
        <v>Metalor Technologies S.A.</v>
      </c>
      <c r="D156" s="230"/>
      <c r="E156" s="182" t="str">
        <f ca="1">IF(ISERROR($V156),"",OFFSET('Smelter Look-up'!$D$4,$V156-4,0)&amp;"")</f>
        <v>SWITZERLAND</v>
      </c>
      <c r="F156" s="182" t="str">
        <f ca="1">IF(ISERROR($V156),"",OFFSET('Smelter Look-up'!$E$4,$V156-4,0))</f>
        <v>CID001153</v>
      </c>
      <c r="G156" s="182" t="str">
        <f ca="1">IF(C156=$X$4,IF(ISERROR($V156),"Enter smelter details","RMI"),IF(ISERROR($V156),"",OFFSET('Smelter Look-up'!$F$4,$V156-4,0)))</f>
        <v>RMI</v>
      </c>
      <c r="H156" s="183" t="s">
        <v>15807</v>
      </c>
      <c r="I156" s="184" t="str">
        <f ca="1">IF(ISERROR($V156),"",OFFSET('Smelter Look-up'!$H$4,$V156-4,0))</f>
        <v>Marin</v>
      </c>
      <c r="J156" s="184" t="str">
        <f ca="1">IF(ISERROR($V156),"",OFFSET('Smelter Look-up'!$I$4,$V156-4,0))</f>
        <v>Neuchâtel</v>
      </c>
      <c r="K156" s="224" t="s">
        <v>15807</v>
      </c>
      <c r="L156" s="224" t="s">
        <v>15807</v>
      </c>
      <c r="M156" s="224" t="s">
        <v>15807</v>
      </c>
      <c r="N156" s="224" t="s">
        <v>15807</v>
      </c>
      <c r="O156" s="224" t="s">
        <v>490</v>
      </c>
      <c r="P156" s="185" t="s">
        <v>15807</v>
      </c>
      <c r="Q156" s="225" t="s">
        <v>15807</v>
      </c>
      <c r="R156" s="182" t="str">
        <f ca="1">IF(ISERROR($V156),"",OFFSET('Smelter Look-up'!$C$4,$V156-4,0)&amp;"")</f>
        <v>Metalor Technologies S.A.</v>
      </c>
      <c r="S156" s="181" t="str">
        <f t="shared" ca="1" si="21"/>
        <v>CH</v>
      </c>
      <c r="T156" s="181" t="str">
        <f ca="1">IF(B156="","",IF(ISERROR(MATCH($J156,SorP!$B$1:$B$6279,0)),"",INDIRECT("'SorP'!$A$"&amp;MATCH($S156&amp;$J156,SorP!C:C,0))))</f>
        <v>CH-NE</v>
      </c>
      <c r="U156" s="201"/>
      <c r="V156" s="226">
        <f ca="1">IF(C156="",NA(),IF(OR(C156="Smelter not listed",C156="Smelter not yet identified"),MATCH($B156&amp;$D156,'Smelter Look-up'!$J:$J,0),MATCH($B156&amp;$C156,'Smelter Look-up'!$J:$J,0)))</f>
        <v>175</v>
      </c>
      <c r="X156" s="227">
        <f t="shared" ca="1" si="22"/>
        <v>0</v>
      </c>
      <c r="AB156" s="228" t="str">
        <f t="shared" ca="1" si="23"/>
        <v>GoldMetalor Technologies S.A.</v>
      </c>
    </row>
    <row r="157" spans="1:28" s="227" customFormat="1" ht="25.5">
      <c r="A157" s="181" t="s">
        <v>706</v>
      </c>
      <c r="B157" s="182" t="str">
        <f ca="1">IF(LEN(A157)=0,"",INDEX('Smelter Look-up'!$A:$A,MATCH($A157,'Smelter Look-up'!$E:$E,0)))</f>
        <v>Gold</v>
      </c>
      <c r="C157" s="186" t="str">
        <f ca="1">IF(LEN(A157)=0,"",INDEX('Smelter Look-up'!$C:$C,MATCH($A157,'Smelter Look-up'!$E:$E,0)))</f>
        <v>Metalor USA Refining Corporation</v>
      </c>
      <c r="D157" s="230"/>
      <c r="E157" s="182" t="str">
        <f ca="1">IF(ISERROR($V157),"",OFFSET('Smelter Look-up'!$D$4,$V157-4,0)&amp;"")</f>
        <v>UNITED STATES OF AMERICA</v>
      </c>
      <c r="F157" s="182" t="str">
        <f ca="1">IF(ISERROR($V157),"",OFFSET('Smelter Look-up'!$E$4,$V157-4,0))</f>
        <v>CID001157</v>
      </c>
      <c r="G157" s="182" t="str">
        <f ca="1">IF(C157=$X$4,IF(ISERROR($V157),"Enter smelter details","RMI"),IF(ISERROR($V157),"",OFFSET('Smelter Look-up'!$F$4,$V157-4,0)))</f>
        <v>RMI</v>
      </c>
      <c r="H157" s="183" t="s">
        <v>15807</v>
      </c>
      <c r="I157" s="184" t="str">
        <f ca="1">IF(ISERROR($V157),"",OFFSET('Smelter Look-up'!$H$4,$V157-4,0))</f>
        <v>North Attleboro</v>
      </c>
      <c r="J157" s="184" t="str">
        <f ca="1">IF(ISERROR($V157),"",OFFSET('Smelter Look-up'!$I$4,$V157-4,0))</f>
        <v>Massachusetts</v>
      </c>
      <c r="K157" s="224" t="s">
        <v>15807</v>
      </c>
      <c r="L157" s="224" t="s">
        <v>15807</v>
      </c>
      <c r="M157" s="224" t="s">
        <v>15807</v>
      </c>
      <c r="N157" s="224" t="s">
        <v>15807</v>
      </c>
      <c r="O157" s="224" t="s">
        <v>490</v>
      </c>
      <c r="P157" s="185" t="s">
        <v>15807</v>
      </c>
      <c r="Q157" s="225" t="s">
        <v>15807</v>
      </c>
      <c r="R157" s="182" t="str">
        <f ca="1">IF(ISERROR($V157),"",OFFSET('Smelter Look-up'!$C$4,$V157-4,0)&amp;"")</f>
        <v>Metalor USA Refining Corporation</v>
      </c>
      <c r="S157" s="181" t="str">
        <f t="shared" ca="1" si="21"/>
        <v>US</v>
      </c>
      <c r="T157" s="181" t="str">
        <f ca="1">IF(B157="","",IF(ISERROR(MATCH($J157,SorP!$B$1:$B$6279,0)),"",INDIRECT("'SorP'!$A$"&amp;MATCH($S157&amp;$J157,SorP!C:C,0))))</f>
        <v>US-MA</v>
      </c>
      <c r="U157" s="201"/>
      <c r="V157" s="226">
        <f ca="1">IF(C157="",NA(),IF(OR(C157="Smelter not listed",C157="Smelter not yet identified"),MATCH($B157&amp;$D157,'Smelter Look-up'!$J:$J,0),MATCH($B157&amp;$C157,'Smelter Look-up'!$J:$J,0)))</f>
        <v>176</v>
      </c>
      <c r="X157" s="227">
        <f t="shared" ca="1" si="22"/>
        <v>0</v>
      </c>
      <c r="AB157" s="228" t="str">
        <f t="shared" ca="1" si="23"/>
        <v>GoldMetalor USA Refining Corporation</v>
      </c>
    </row>
    <row r="158" spans="1:28" s="227" customFormat="1" ht="25.5">
      <c r="A158" s="181" t="s">
        <v>707</v>
      </c>
      <c r="B158" s="182" t="str">
        <f ca="1">IF(LEN(A158)=0,"",INDEX('Smelter Look-up'!$A:$A,MATCH($A158,'Smelter Look-up'!$E:$E,0)))</f>
        <v>Gold</v>
      </c>
      <c r="C158" s="186" t="str">
        <f ca="1">IF(LEN(A158)=0,"",INDEX('Smelter Look-up'!$C:$C,MATCH($A158,'Smelter Look-up'!$E:$E,0)))</f>
        <v>Metalurgica Met-Mex Penoles S.A. De C.V.</v>
      </c>
      <c r="D158" s="230"/>
      <c r="E158" s="182" t="str">
        <f ca="1">IF(ISERROR($V158),"",OFFSET('Smelter Look-up'!$D$4,$V158-4,0)&amp;"")</f>
        <v>MEXICO</v>
      </c>
      <c r="F158" s="182" t="str">
        <f ca="1">IF(ISERROR($V158),"",OFFSET('Smelter Look-up'!$E$4,$V158-4,0))</f>
        <v>CID001161</v>
      </c>
      <c r="G158" s="182" t="str">
        <f ca="1">IF(C158=$X$4,IF(ISERROR($V158),"Enter smelter details","RMI"),IF(ISERROR($V158),"",OFFSET('Smelter Look-up'!$F$4,$V158-4,0)))</f>
        <v>RMI</v>
      </c>
      <c r="H158" s="183" t="s">
        <v>15807</v>
      </c>
      <c r="I158" s="184" t="str">
        <f ca="1">IF(ISERROR($V158),"",OFFSET('Smelter Look-up'!$H$4,$V158-4,0))</f>
        <v>Torreon</v>
      </c>
      <c r="J158" s="184" t="str">
        <f ca="1">IF(ISERROR($V158),"",OFFSET('Smelter Look-up'!$I$4,$V158-4,0))</f>
        <v>Coahuila de Zaragoza</v>
      </c>
      <c r="K158" s="224" t="s">
        <v>15807</v>
      </c>
      <c r="L158" s="224" t="s">
        <v>15807</v>
      </c>
      <c r="M158" s="224" t="s">
        <v>15807</v>
      </c>
      <c r="N158" s="224" t="s">
        <v>15807</v>
      </c>
      <c r="O158" s="224" t="s">
        <v>490</v>
      </c>
      <c r="P158" s="185" t="s">
        <v>15807</v>
      </c>
      <c r="Q158" s="225" t="s">
        <v>15807</v>
      </c>
      <c r="R158" s="182" t="str">
        <f ca="1">IF(ISERROR($V158),"",OFFSET('Smelter Look-up'!$C$4,$V158-4,0)&amp;"")</f>
        <v>Metalurgica Met-Mex Penoles S.A. De C.V.</v>
      </c>
      <c r="S158" s="181" t="str">
        <f t="shared" ca="1" si="21"/>
        <v>MX</v>
      </c>
      <c r="T158" s="181" t="str">
        <f ca="1">IF(B158="","",IF(ISERROR(MATCH($J158,SorP!$B$1:$B$6279,0)),"",INDIRECT("'SorP'!$A$"&amp;MATCH($S158&amp;$J158,SorP!C:C,0))))</f>
        <v>MX-COA</v>
      </c>
      <c r="U158" s="201"/>
      <c r="V158" s="226">
        <f ca="1">IF(C158="",NA(),IF(OR(C158="Smelter not listed",C158="Smelter not yet identified"),MATCH($B158&amp;$D158,'Smelter Look-up'!$J:$J,0),MATCH($B158&amp;$C158,'Smelter Look-up'!$J:$J,0)))</f>
        <v>177</v>
      </c>
      <c r="X158" s="227">
        <f t="shared" ca="1" si="22"/>
        <v>0</v>
      </c>
      <c r="AB158" s="228" t="str">
        <f t="shared" ca="1" si="23"/>
        <v>GoldMetalurgica Met-Mex Penoles S.A. De C.V.</v>
      </c>
    </row>
    <row r="159" spans="1:28" s="227" customFormat="1" ht="20.25">
      <c r="A159" s="181" t="s">
        <v>708</v>
      </c>
      <c r="B159" s="182" t="str">
        <f ca="1">IF(LEN(A159)=0,"",INDEX('Smelter Look-up'!$A:$A,MATCH($A159,'Smelter Look-up'!$E:$E,0)))</f>
        <v>Gold</v>
      </c>
      <c r="C159" s="186" t="str">
        <f ca="1">IF(LEN(A159)=0,"",INDEX('Smelter Look-up'!$C:$C,MATCH($A159,'Smelter Look-up'!$E:$E,0)))</f>
        <v>Mitsubishi Materials Corporation</v>
      </c>
      <c r="D159" s="230"/>
      <c r="E159" s="182" t="str">
        <f ca="1">IF(ISERROR($V159),"",OFFSET('Smelter Look-up'!$D$4,$V159-4,0)&amp;"")</f>
        <v>JAPAN</v>
      </c>
      <c r="F159" s="182" t="str">
        <f ca="1">IF(ISERROR($V159),"",OFFSET('Smelter Look-up'!$E$4,$V159-4,0))</f>
        <v>CID001188</v>
      </c>
      <c r="G159" s="182" t="str">
        <f ca="1">IF(C159=$X$4,IF(ISERROR($V159),"Enter smelter details","RMI"),IF(ISERROR($V159),"",OFFSET('Smelter Look-up'!$F$4,$V159-4,0)))</f>
        <v>RMI</v>
      </c>
      <c r="H159" s="183" t="s">
        <v>15807</v>
      </c>
      <c r="I159" s="184" t="str">
        <f ca="1">IF(ISERROR($V159),"",OFFSET('Smelter Look-up'!$H$4,$V159-4,0))</f>
        <v>Tokyo</v>
      </c>
      <c r="J159" s="184" t="str">
        <f ca="1">IF(ISERROR($V159),"",OFFSET('Smelter Look-up'!$I$4,$V159-4,0))</f>
        <v>Tokyo</v>
      </c>
      <c r="K159" s="224" t="s">
        <v>15807</v>
      </c>
      <c r="L159" s="224" t="s">
        <v>15807</v>
      </c>
      <c r="M159" s="224" t="s">
        <v>15807</v>
      </c>
      <c r="N159" s="224" t="s">
        <v>15807</v>
      </c>
      <c r="O159" s="224" t="s">
        <v>490</v>
      </c>
      <c r="P159" s="185" t="s">
        <v>15807</v>
      </c>
      <c r="Q159" s="225" t="s">
        <v>15807</v>
      </c>
      <c r="R159" s="182" t="str">
        <f ca="1">IF(ISERROR($V159),"",OFFSET('Smelter Look-up'!$C$4,$V159-4,0)&amp;"")</f>
        <v>Mitsubishi Materials Corporation</v>
      </c>
      <c r="S159" s="181" t="str">
        <f t="shared" ca="1" si="21"/>
        <v>JP</v>
      </c>
      <c r="T159" s="181" t="str">
        <f ca="1">IF(B159="","",IF(ISERROR(MATCH($J159,SorP!$B$1:$B$6279,0)),"",INDIRECT("'SorP'!$A$"&amp;MATCH($S159&amp;$J159,SorP!C:C,0))))</f>
        <v>JP-13</v>
      </c>
      <c r="U159" s="201"/>
      <c r="V159" s="226">
        <f ca="1">IF(C159="",NA(),IF(OR(C159="Smelter not listed",C159="Smelter not yet identified"),MATCH($B159&amp;$D159,'Smelter Look-up'!$J:$J,0),MATCH($B159&amp;$C159,'Smelter Look-up'!$J:$J,0)))</f>
        <v>181</v>
      </c>
      <c r="X159" s="227">
        <f t="shared" ca="1" si="22"/>
        <v>0</v>
      </c>
      <c r="AB159" s="228" t="str">
        <f t="shared" ca="1" si="23"/>
        <v>GoldMitsubishi Materials Corporation</v>
      </c>
    </row>
    <row r="160" spans="1:28" s="227" customFormat="1" ht="20.25">
      <c r="A160" s="181" t="s">
        <v>709</v>
      </c>
      <c r="B160" s="182" t="str">
        <f ca="1">IF(LEN(A160)=0,"",INDEX('Smelter Look-up'!$A:$A,MATCH($A160,'Smelter Look-up'!$E:$E,0)))</f>
        <v>Gold</v>
      </c>
      <c r="C160" s="186" t="str">
        <f ca="1">IF(LEN(A160)=0,"",INDEX('Smelter Look-up'!$C:$C,MATCH($A160,'Smelter Look-up'!$E:$E,0)))</f>
        <v>Mitsui Mining and Smelting Co., Ltd.</v>
      </c>
      <c r="D160" s="230"/>
      <c r="E160" s="182" t="str">
        <f ca="1">IF(ISERROR($V160),"",OFFSET('Smelter Look-up'!$D$4,$V160-4,0)&amp;"")</f>
        <v>JAPAN</v>
      </c>
      <c r="F160" s="182" t="str">
        <f ca="1">IF(ISERROR($V160),"",OFFSET('Smelter Look-up'!$E$4,$V160-4,0))</f>
        <v>CID001193</v>
      </c>
      <c r="G160" s="182" t="str">
        <f ca="1">IF(C160=$X$4,IF(ISERROR($V160),"Enter smelter details","RMI"),IF(ISERROR($V160),"",OFFSET('Smelter Look-up'!$F$4,$V160-4,0)))</f>
        <v>RMI</v>
      </c>
      <c r="H160" s="183" t="s">
        <v>15807</v>
      </c>
      <c r="I160" s="184" t="str">
        <f ca="1">IF(ISERROR($V160),"",OFFSET('Smelter Look-up'!$H$4,$V160-4,0))</f>
        <v>Takehara</v>
      </c>
      <c r="J160" s="184" t="str">
        <f ca="1">IF(ISERROR($V160),"",OFFSET('Smelter Look-up'!$I$4,$V160-4,0))</f>
        <v>Hiroshima</v>
      </c>
      <c r="K160" s="224" t="s">
        <v>15807</v>
      </c>
      <c r="L160" s="224" t="s">
        <v>15807</v>
      </c>
      <c r="M160" s="224" t="s">
        <v>15807</v>
      </c>
      <c r="N160" s="224" t="s">
        <v>15807</v>
      </c>
      <c r="O160" s="224" t="s">
        <v>490</v>
      </c>
      <c r="P160" s="185" t="s">
        <v>15807</v>
      </c>
      <c r="Q160" s="225" t="s">
        <v>15807</v>
      </c>
      <c r="R160" s="182" t="str">
        <f ca="1">IF(ISERROR($V160),"",OFFSET('Smelter Look-up'!$C$4,$V160-4,0)&amp;"")</f>
        <v>Mitsui Mining and Smelting Co., Ltd.</v>
      </c>
      <c r="S160" s="181" t="str">
        <f t="shared" ca="1" si="21"/>
        <v>JP</v>
      </c>
      <c r="T160" s="181" t="str">
        <f ca="1">IF(B160="","",IF(ISERROR(MATCH($J160,SorP!$B$1:$B$6279,0)),"",INDIRECT("'SorP'!$A$"&amp;MATCH($S160&amp;$J160,SorP!C:C,0))))</f>
        <v>JP-34</v>
      </c>
      <c r="U160" s="201"/>
      <c r="V160" s="226">
        <f ca="1">IF(C160="",NA(),IF(OR(C160="Smelter not listed",C160="Smelter not yet identified"),MATCH($B160&amp;$D160,'Smelter Look-up'!$J:$J,0),MATCH($B160&amp;$C160,'Smelter Look-up'!$J:$J,0)))</f>
        <v>183</v>
      </c>
      <c r="X160" s="227">
        <f t="shared" ca="1" si="22"/>
        <v>0</v>
      </c>
      <c r="AB160" s="228" t="str">
        <f t="shared" ca="1" si="23"/>
        <v>GoldMitsui Mining and Smelting Co., Ltd.</v>
      </c>
    </row>
    <row r="161" spans="1:28" s="227" customFormat="1" ht="25.5">
      <c r="A161" s="181" t="s">
        <v>716</v>
      </c>
      <c r="B161" s="182" t="str">
        <f ca="1">IF(LEN(A161)=0,"",INDEX('Smelter Look-up'!$A:$A,MATCH($A161,'Smelter Look-up'!$E:$E,0)))</f>
        <v>Gold</v>
      </c>
      <c r="C161" s="186" t="str">
        <f ca="1">IF(LEN(A161)=0,"",INDEX('Smelter Look-up'!$C:$C,MATCH($A161,'Smelter Look-up'!$E:$E,0)))</f>
        <v>MKS PAMP SA</v>
      </c>
      <c r="D161" s="230"/>
      <c r="E161" s="182" t="str">
        <f ca="1">IF(ISERROR($V161),"",OFFSET('Smelter Look-up'!$D$4,$V161-4,0)&amp;"")</f>
        <v>SWITZERLAND</v>
      </c>
      <c r="F161" s="182" t="str">
        <f ca="1">IF(ISERROR($V161),"",OFFSET('Smelter Look-up'!$E$4,$V161-4,0))</f>
        <v>CID001352</v>
      </c>
      <c r="G161" s="182" t="str">
        <f ca="1">IF(C161=$X$4,IF(ISERROR($V161),"Enter smelter details","RMI"),IF(ISERROR($V161),"",OFFSET('Smelter Look-up'!$F$4,$V161-4,0)))</f>
        <v>RMI</v>
      </c>
      <c r="H161" s="183" t="s">
        <v>15807</v>
      </c>
      <c r="I161" s="184" t="str">
        <f ca="1">IF(ISERROR($V161),"",OFFSET('Smelter Look-up'!$H$4,$V161-4,0))</f>
        <v>Geneva</v>
      </c>
      <c r="J161" s="184" t="str">
        <f ca="1">IF(ISERROR($V161),"",OFFSET('Smelter Look-up'!$I$4,$V161-4,0))</f>
        <v>Genève</v>
      </c>
      <c r="K161" s="224" t="s">
        <v>15807</v>
      </c>
      <c r="L161" s="224" t="s">
        <v>15807</v>
      </c>
      <c r="M161" s="224" t="s">
        <v>15807</v>
      </c>
      <c r="N161" s="224" t="s">
        <v>15807</v>
      </c>
      <c r="O161" s="224" t="s">
        <v>15809</v>
      </c>
      <c r="P161" s="185" t="s">
        <v>489</v>
      </c>
      <c r="Q161" s="225" t="s">
        <v>15807</v>
      </c>
      <c r="R161" s="182" t="str">
        <f ca="1">IF(ISERROR($V161),"",OFFSET('Smelter Look-up'!$C$4,$V161-4,0)&amp;"")</f>
        <v>MKS PAMP SA</v>
      </c>
      <c r="S161" s="181" t="str">
        <f t="shared" ca="1" si="21"/>
        <v>CH</v>
      </c>
      <c r="T161" s="181" t="str">
        <f ca="1">IF(B161="","",IF(ISERROR(MATCH($J161,SorP!$B$1:$B$6279,0)),"",INDIRECT("'SorP'!$A$"&amp;MATCH($S161&amp;$J161,SorP!C:C,0))))</f>
        <v>CH-GE</v>
      </c>
      <c r="U161" s="201"/>
      <c r="V161" s="226">
        <f ca="1">IF(C161="",NA(),IF(OR(C161="Smelter not listed",C161="Smelter not yet identified"),MATCH($B161&amp;$D161,'Smelter Look-up'!$J:$J,0),MATCH($B161&amp;$C161,'Smelter Look-up'!$J:$J,0)))</f>
        <v>184</v>
      </c>
      <c r="X161" s="227">
        <f t="shared" ca="1" si="22"/>
        <v>0</v>
      </c>
      <c r="AB161" s="228" t="str">
        <f t="shared" ca="1" si="23"/>
        <v>GoldMKS PAMP SA</v>
      </c>
    </row>
    <row r="162" spans="1:28" s="227" customFormat="1" ht="20.25">
      <c r="A162" s="181" t="s">
        <v>1386</v>
      </c>
      <c r="B162" s="182" t="str">
        <f ca="1">IF(LEN(A162)=0,"",INDEX('Smelter Look-up'!$A:$A,MATCH($A162,'Smelter Look-up'!$E:$E,0)))</f>
        <v>Gold</v>
      </c>
      <c r="C162" s="186" t="str">
        <f ca="1">IF(LEN(A162)=0,"",INDEX('Smelter Look-up'!$C:$C,MATCH($A162,'Smelter Look-up'!$E:$E,0)))</f>
        <v>MMTC-PAMP India Pvt., Ltd.</v>
      </c>
      <c r="D162" s="230"/>
      <c r="E162" s="182" t="str">
        <f ca="1">IF(ISERROR($V162),"",OFFSET('Smelter Look-up'!$D$4,$V162-4,0)&amp;"")</f>
        <v>INDIA</v>
      </c>
      <c r="F162" s="182" t="str">
        <f ca="1">IF(ISERROR($V162),"",OFFSET('Smelter Look-up'!$E$4,$V162-4,0))</f>
        <v>CID002509</v>
      </c>
      <c r="G162" s="182" t="str">
        <f ca="1">IF(C162=$X$4,IF(ISERROR($V162),"Enter smelter details","RMI"),IF(ISERROR($V162),"",OFFSET('Smelter Look-up'!$F$4,$V162-4,0)))</f>
        <v>RMI</v>
      </c>
      <c r="H162" s="183" t="s">
        <v>15807</v>
      </c>
      <c r="I162" s="184" t="str">
        <f ca="1">IF(ISERROR($V162),"",OFFSET('Smelter Look-up'!$H$4,$V162-4,0))</f>
        <v>Mewat</v>
      </c>
      <c r="J162" s="184" t="str">
        <f ca="1">IF(ISERROR($V162),"",OFFSET('Smelter Look-up'!$I$4,$V162-4,0))</f>
        <v>Haryāna</v>
      </c>
      <c r="K162" s="224" t="s">
        <v>15807</v>
      </c>
      <c r="L162" s="224" t="s">
        <v>15807</v>
      </c>
      <c r="M162" s="224" t="s">
        <v>15807</v>
      </c>
      <c r="N162" s="224" t="s">
        <v>15807</v>
      </c>
      <c r="O162" s="224" t="s">
        <v>490</v>
      </c>
      <c r="P162" s="185" t="s">
        <v>15807</v>
      </c>
      <c r="Q162" s="225" t="s">
        <v>15807</v>
      </c>
      <c r="R162" s="182" t="str">
        <f ca="1">IF(ISERROR($V162),"",OFFSET('Smelter Look-up'!$C$4,$V162-4,0)&amp;"")</f>
        <v>MMTC-PAMP India Pvt., Ltd.</v>
      </c>
      <c r="S162" s="181" t="str">
        <f t="shared" ca="1" si="21"/>
        <v>IN</v>
      </c>
      <c r="T162" s="181" t="str">
        <f ca="1">IF(B162="","",IF(ISERROR(MATCH($J162,SorP!$B$1:$B$6279,0)),"",INDIRECT("'SorP'!$A$"&amp;MATCH($S162&amp;$J162,SorP!C:C,0))))</f>
        <v>IN-HR</v>
      </c>
      <c r="U162" s="201"/>
      <c r="V162" s="226">
        <f ca="1">IF(C162="",NA(),IF(OR(C162="Smelter not listed",C162="Smelter not yet identified"),MATCH($B162&amp;$D162,'Smelter Look-up'!$J:$J,0),MATCH($B162&amp;$C162,'Smelter Look-up'!$J:$J,0)))</f>
        <v>185</v>
      </c>
      <c r="X162" s="227">
        <f t="shared" ca="1" si="22"/>
        <v>0</v>
      </c>
      <c r="AB162" s="228" t="str">
        <f t="shared" ca="1" si="23"/>
        <v>GoldMMTC-PAMP India Pvt., Ltd.</v>
      </c>
    </row>
    <row r="163" spans="1:28" s="227" customFormat="1" ht="20.25">
      <c r="A163" s="181" t="s">
        <v>711</v>
      </c>
      <c r="B163" s="182" t="str">
        <f ca="1">IF(LEN(A163)=0,"",INDEX('Smelter Look-up'!$A:$A,MATCH($A163,'Smelter Look-up'!$E:$E,0)))</f>
        <v>Gold</v>
      </c>
      <c r="C163" s="186" t="str">
        <f ca="1">IF(LEN(A163)=0,"",INDEX('Smelter Look-up'!$C:$C,MATCH($A163,'Smelter Look-up'!$E:$E,0)))</f>
        <v>Nadir Metal Rafineri San. Ve Tic. A.S.</v>
      </c>
      <c r="D163" s="230"/>
      <c r="E163" s="182" t="str">
        <f ca="1">IF(ISERROR($V163),"",OFFSET('Smelter Look-up'!$D$4,$V163-4,0)&amp;"")</f>
        <v>TURKEY</v>
      </c>
      <c r="F163" s="182" t="str">
        <f ca="1">IF(ISERROR($V163),"",OFFSET('Smelter Look-up'!$E$4,$V163-4,0))</f>
        <v>CID001220</v>
      </c>
      <c r="G163" s="182" t="str">
        <f ca="1">IF(C163=$X$4,IF(ISERROR($V163),"Enter smelter details","RMI"),IF(ISERROR($V163),"",OFFSET('Smelter Look-up'!$F$4,$V163-4,0)))</f>
        <v>RMI</v>
      </c>
      <c r="H163" s="183" t="s">
        <v>15807</v>
      </c>
      <c r="I163" s="184" t="str">
        <f ca="1">IF(ISERROR($V163),"",OFFSET('Smelter Look-up'!$H$4,$V163-4,0))</f>
        <v>Bahçelievler</v>
      </c>
      <c r="J163" s="184" t="str">
        <f ca="1">IF(ISERROR($V163),"",OFFSET('Smelter Look-up'!$I$4,$V163-4,0))</f>
        <v>İstanbul</v>
      </c>
      <c r="K163" s="224" t="s">
        <v>15807</v>
      </c>
      <c r="L163" s="224" t="s">
        <v>15807</v>
      </c>
      <c r="M163" s="224" t="s">
        <v>15807</v>
      </c>
      <c r="N163" s="224" t="s">
        <v>15807</v>
      </c>
      <c r="O163" s="224" t="s">
        <v>490</v>
      </c>
      <c r="P163" s="185" t="s">
        <v>15807</v>
      </c>
      <c r="Q163" s="225" t="s">
        <v>15807</v>
      </c>
      <c r="R163" s="182" t="str">
        <f ca="1">IF(ISERROR($V163),"",OFFSET('Smelter Look-up'!$C$4,$V163-4,0)&amp;"")</f>
        <v>Nadir Metal Rafineri San. Ve Tic. A.S.</v>
      </c>
      <c r="S163" s="181" t="str">
        <f t="shared" ca="1" si="21"/>
        <v>TR</v>
      </c>
      <c r="T163" s="181" t="str">
        <f ca="1">IF(B163="","",IF(ISERROR(MATCH($J163,SorP!$B$1:$B$6279,0)),"",INDIRECT("'SorP'!$A$"&amp;MATCH($S163&amp;$J163,SorP!C:C,0))))</f>
        <v>TR-34</v>
      </c>
      <c r="U163" s="201"/>
      <c r="V163" s="226">
        <f ca="1">IF(C163="",NA(),IF(OR(C163="Smelter not listed",C163="Smelter not yet identified"),MATCH($B163&amp;$D163,'Smelter Look-up'!$J:$J,0),MATCH($B163&amp;$C163,'Smelter Look-up'!$J:$J,0)))</f>
        <v>189</v>
      </c>
      <c r="X163" s="227">
        <f t="shared" ca="1" si="22"/>
        <v>0</v>
      </c>
      <c r="AB163" s="228" t="str">
        <f t="shared" ca="1" si="23"/>
        <v>GoldNadir Metal Rafineri San. Ve Tic. A.S.</v>
      </c>
    </row>
    <row r="164" spans="1:28" s="227" customFormat="1" ht="20.25">
      <c r="A164" s="181" t="s">
        <v>712</v>
      </c>
      <c r="B164" s="182" t="str">
        <f ca="1">IF(LEN(A164)=0,"",INDEX('Smelter Look-up'!$A:$A,MATCH($A164,'Smelter Look-up'!$E:$E,0)))</f>
        <v>Gold</v>
      </c>
      <c r="C164" s="186" t="str">
        <f ca="1">IF(LEN(A164)=0,"",INDEX('Smelter Look-up'!$C:$C,MATCH($A164,'Smelter Look-up'!$E:$E,0)))</f>
        <v>Navoi Mining and Metallurgical Combinat</v>
      </c>
      <c r="D164" s="230"/>
      <c r="E164" s="182" t="str">
        <f ca="1">IF(ISERROR($V164),"",OFFSET('Smelter Look-up'!$D$4,$V164-4,0)&amp;"")</f>
        <v>UZBEKISTAN</v>
      </c>
      <c r="F164" s="182" t="str">
        <f ca="1">IF(ISERROR($V164),"",OFFSET('Smelter Look-up'!$E$4,$V164-4,0))</f>
        <v>CID001236</v>
      </c>
      <c r="G164" s="182" t="str">
        <f ca="1">IF(C164=$X$4,IF(ISERROR($V164),"Enter smelter details","RMI"),IF(ISERROR($V164),"",OFFSET('Smelter Look-up'!$F$4,$V164-4,0)))</f>
        <v>RMI</v>
      </c>
      <c r="H164" s="183" t="s">
        <v>15807</v>
      </c>
      <c r="I164" s="184" t="str">
        <f ca="1">IF(ISERROR($V164),"",OFFSET('Smelter Look-up'!$H$4,$V164-4,0))</f>
        <v>Navoi</v>
      </c>
      <c r="J164" s="184" t="str">
        <f ca="1">IF(ISERROR($V164),"",OFFSET('Smelter Look-up'!$I$4,$V164-4,0))</f>
        <v>Navoiy</v>
      </c>
      <c r="K164" s="224" t="s">
        <v>15807</v>
      </c>
      <c r="L164" s="224" t="s">
        <v>15807</v>
      </c>
      <c r="M164" s="224" t="s">
        <v>15807</v>
      </c>
      <c r="N164" s="224" t="s">
        <v>15807</v>
      </c>
      <c r="O164" s="224" t="s">
        <v>490</v>
      </c>
      <c r="P164" s="185" t="s">
        <v>15807</v>
      </c>
      <c r="Q164" s="225" t="s">
        <v>15807</v>
      </c>
      <c r="R164" s="182" t="str">
        <f ca="1">IF(ISERROR($V164),"",OFFSET('Smelter Look-up'!$C$4,$V164-4,0)&amp;"")</f>
        <v>Navoi Mining and Metallurgical Combinat</v>
      </c>
      <c r="S164" s="181" t="str">
        <f t="shared" ca="1" si="21"/>
        <v>UZ</v>
      </c>
      <c r="T164" s="181" t="str">
        <f ca="1">IF(B164="","",IF(ISERROR(MATCH($J164,SorP!$B$1:$B$6279,0)),"",INDIRECT("'SorP'!$A$"&amp;MATCH($S164&amp;$J164,SorP!C:C,0))))</f>
        <v>UZ-NW</v>
      </c>
      <c r="U164" s="201"/>
      <c r="V164" s="226">
        <f ca="1">IF(C164="",NA(),IF(OR(C164="Smelter not listed",C164="Smelter not yet identified"),MATCH($B164&amp;$D164,'Smelter Look-up'!$J:$J,0),MATCH($B164&amp;$C164,'Smelter Look-up'!$J:$J,0)))</f>
        <v>191</v>
      </c>
      <c r="X164" s="227">
        <f t="shared" ca="1" si="22"/>
        <v>0</v>
      </c>
      <c r="AB164" s="228" t="str">
        <f t="shared" ca="1" si="23"/>
        <v>GoldNavoi Mining and Metallurgical Combinat</v>
      </c>
    </row>
    <row r="165" spans="1:28" s="227" customFormat="1" ht="25.5">
      <c r="A165" s="181" t="s">
        <v>12921</v>
      </c>
      <c r="B165" s="182" t="str">
        <f ca="1">IF(LEN(A165)=0,"",INDEX('Smelter Look-up'!$A:$A,MATCH($A165,'Smelter Look-up'!$E:$E,0)))</f>
        <v>Gold</v>
      </c>
      <c r="C165" s="186" t="str">
        <f ca="1">IF(LEN(A165)=0,"",INDEX('Smelter Look-up'!$C:$C,MATCH($A165,'Smelter Look-up'!$E:$E,0)))</f>
        <v>NH Recytech Company</v>
      </c>
      <c r="D165" s="230"/>
      <c r="E165" s="182" t="str">
        <f ca="1">IF(ISERROR($V165),"",OFFSET('Smelter Look-up'!$D$4,$V165-4,0)&amp;"")</f>
        <v>KOREA, REPUBLIC OF</v>
      </c>
      <c r="F165" s="182" t="str">
        <f ca="1">IF(ISERROR($V165),"",OFFSET('Smelter Look-up'!$E$4,$V165-4,0))</f>
        <v>CID003189</v>
      </c>
      <c r="G165" s="182" t="str">
        <f ca="1">IF(C165=$X$4,IF(ISERROR($V165),"Enter smelter details","RMI"),IF(ISERROR($V165),"",OFFSET('Smelter Look-up'!$F$4,$V165-4,0)))</f>
        <v>RMI</v>
      </c>
      <c r="H165" s="183" t="s">
        <v>15807</v>
      </c>
      <c r="I165" s="184" t="str">
        <f ca="1">IF(ISERROR($V165),"",OFFSET('Smelter Look-up'!$H$4,$V165-4,0))</f>
        <v>Pyeongtaek-si</v>
      </c>
      <c r="J165" s="184" t="str">
        <f ca="1">IF(ISERROR($V165),"",OFFSET('Smelter Look-up'!$I$4,$V165-4,0))</f>
        <v>Gyeonggi-do</v>
      </c>
      <c r="K165" s="224" t="s">
        <v>15807</v>
      </c>
      <c r="L165" s="224" t="s">
        <v>15807</v>
      </c>
      <c r="M165" s="224" t="s">
        <v>15807</v>
      </c>
      <c r="N165" s="224" t="s">
        <v>15807</v>
      </c>
      <c r="O165" s="224" t="s">
        <v>15810</v>
      </c>
      <c r="P165" s="185" t="s">
        <v>489</v>
      </c>
      <c r="Q165" s="225" t="s">
        <v>15807</v>
      </c>
      <c r="R165" s="182" t="str">
        <f ca="1">IF(ISERROR($V165),"",OFFSET('Smelter Look-up'!$C$4,$V165-4,0)&amp;"")</f>
        <v>NH Recytech Company</v>
      </c>
      <c r="S165" s="181" t="str">
        <f t="shared" ca="1" si="21"/>
        <v>KR</v>
      </c>
      <c r="T165" s="181" t="str">
        <f ca="1">IF(B165="","",IF(ISERROR(MATCH($J165,SorP!$B$1:$B$6279,0)),"",INDIRECT("'SorP'!$A$"&amp;MATCH($S165&amp;$J165,SorP!C:C,0))))</f>
        <v>KR-41</v>
      </c>
      <c r="U165" s="201"/>
      <c r="V165" s="226">
        <f ca="1">IF(C165="",NA(),IF(OR(C165="Smelter not listed",C165="Smelter not yet identified"),MATCH($B165&amp;$D165,'Smelter Look-up'!$J:$J,0),MATCH($B165&amp;$C165,'Smelter Look-up'!$J:$J,0)))</f>
        <v>192</v>
      </c>
      <c r="X165" s="227">
        <f t="shared" ca="1" si="22"/>
        <v>0</v>
      </c>
      <c r="AB165" s="228" t="str">
        <f t="shared" ca="1" si="23"/>
        <v>GoldNH Recytech Company</v>
      </c>
    </row>
    <row r="166" spans="1:28" s="227" customFormat="1" ht="20.25">
      <c r="A166" s="181" t="s">
        <v>713</v>
      </c>
      <c r="B166" s="182" t="str">
        <f ca="1">IF(LEN(A166)=0,"",INDEX('Smelter Look-up'!$A:$A,MATCH($A166,'Smelter Look-up'!$E:$E,0)))</f>
        <v>Gold</v>
      </c>
      <c r="C166" s="186" t="str">
        <f ca="1">IF(LEN(A166)=0,"",INDEX('Smelter Look-up'!$C:$C,MATCH($A166,'Smelter Look-up'!$E:$E,0)))</f>
        <v>Nihon Material Co., Ltd.</v>
      </c>
      <c r="D166" s="230"/>
      <c r="E166" s="182" t="str">
        <f ca="1">IF(ISERROR($V166),"",OFFSET('Smelter Look-up'!$D$4,$V166-4,0)&amp;"")</f>
        <v>JAPAN</v>
      </c>
      <c r="F166" s="182" t="str">
        <f ca="1">IF(ISERROR($V166),"",OFFSET('Smelter Look-up'!$E$4,$V166-4,0))</f>
        <v>CID001259</v>
      </c>
      <c r="G166" s="182" t="str">
        <f ca="1">IF(C166=$X$4,IF(ISERROR($V166),"Enter smelter details","RMI"),IF(ISERROR($V166),"",OFFSET('Smelter Look-up'!$F$4,$V166-4,0)))</f>
        <v>RMI</v>
      </c>
      <c r="H166" s="183" t="s">
        <v>15807</v>
      </c>
      <c r="I166" s="184" t="str">
        <f ca="1">IF(ISERROR($V166),"",OFFSET('Smelter Look-up'!$H$4,$V166-4,0))</f>
        <v>Noda</v>
      </c>
      <c r="J166" s="184" t="str">
        <f ca="1">IF(ISERROR($V166),"",OFFSET('Smelter Look-up'!$I$4,$V166-4,0))</f>
        <v>Chiba</v>
      </c>
      <c r="K166" s="224" t="s">
        <v>15807</v>
      </c>
      <c r="L166" s="224" t="s">
        <v>15807</v>
      </c>
      <c r="M166" s="224" t="s">
        <v>15807</v>
      </c>
      <c r="N166" s="224" t="s">
        <v>15807</v>
      </c>
      <c r="O166" s="224" t="s">
        <v>490</v>
      </c>
      <c r="P166" s="185" t="s">
        <v>15807</v>
      </c>
      <c r="Q166" s="225" t="s">
        <v>15807</v>
      </c>
      <c r="R166" s="182" t="str">
        <f ca="1">IF(ISERROR($V166),"",OFFSET('Smelter Look-up'!$C$4,$V166-4,0)&amp;"")</f>
        <v>Nihon Material Co., Ltd.</v>
      </c>
      <c r="S166" s="181" t="str">
        <f t="shared" ref="S166:S196" ca="1" si="24">IF(B166="","",IF(ISERROR(MATCH($E166,CL,0)),"Unknown",INDIRECT("'C'!$A$"&amp;MATCH($E166,CL,0)+1)))</f>
        <v>JP</v>
      </c>
      <c r="T166" s="181" t="str">
        <f ca="1">IF(B166="","",IF(ISERROR(MATCH($J166,SorP!$B$1:$B$6279,0)),"",INDIRECT("'SorP'!$A$"&amp;MATCH($S166&amp;$J166,SorP!C:C,0))))</f>
        <v>JP-12</v>
      </c>
      <c r="U166" s="201"/>
      <c r="V166" s="226">
        <f ca="1">IF(C166="",NA(),IF(OR(C166="Smelter not listed",C166="Smelter not yet identified"),MATCH($B166&amp;$D166,'Smelter Look-up'!$J:$J,0),MATCH($B166&amp;$C166,'Smelter Look-up'!$J:$J,0)))</f>
        <v>193</v>
      </c>
      <c r="X166" s="227">
        <f t="shared" ref="X166:X196" ca="1" si="25">IF(AND(C166="Smelter not listed",OR(LEN(D166)=0,LEN(E166)=0)),1,0)</f>
        <v>0</v>
      </c>
      <c r="AB166" s="228" t="str">
        <f t="shared" ref="AB166:AB196" ca="1" si="26">B166&amp;C166</f>
        <v>GoldNihon Material Co., Ltd.</v>
      </c>
    </row>
    <row r="167" spans="1:28" s="227" customFormat="1" ht="25.5">
      <c r="A167" s="181" t="s">
        <v>2205</v>
      </c>
      <c r="B167" s="182" t="str">
        <f ca="1">IF(LEN(A167)=0,"",INDEX('Smelter Look-up'!$A:$A,MATCH($A167,'Smelter Look-up'!$E:$E,0)))</f>
        <v>Gold</v>
      </c>
      <c r="C167" s="186" t="str">
        <f ca="1">IF(LEN(A167)=0,"",INDEX('Smelter Look-up'!$C:$C,MATCH($A167,'Smelter Look-up'!$E:$E,0)))</f>
        <v>Ogussa Osterreichische Gold- und Silber-Scheideanstalt GmbH</v>
      </c>
      <c r="D167" s="230"/>
      <c r="E167" s="182" t="str">
        <f ca="1">IF(ISERROR($V167),"",OFFSET('Smelter Look-up'!$D$4,$V167-4,0)&amp;"")</f>
        <v>AUSTRIA</v>
      </c>
      <c r="F167" s="182" t="str">
        <f ca="1">IF(ISERROR($V167),"",OFFSET('Smelter Look-up'!$E$4,$V167-4,0))</f>
        <v>CID002779</v>
      </c>
      <c r="G167" s="182" t="str">
        <f ca="1">IF(C167=$X$4,IF(ISERROR($V167),"Enter smelter details","RMI"),IF(ISERROR($V167),"",OFFSET('Smelter Look-up'!$F$4,$V167-4,0)))</f>
        <v>RMI</v>
      </c>
      <c r="H167" s="183" t="s">
        <v>15807</v>
      </c>
      <c r="I167" s="184" t="str">
        <f ca="1">IF(ISERROR($V167),"",OFFSET('Smelter Look-up'!$H$4,$V167-4,0))</f>
        <v>Vienna</v>
      </c>
      <c r="J167" s="184" t="str">
        <f ca="1">IF(ISERROR($V167),"",OFFSET('Smelter Look-up'!$I$4,$V167-4,0))</f>
        <v>Wien</v>
      </c>
      <c r="K167" s="224" t="s">
        <v>15807</v>
      </c>
      <c r="L167" s="224" t="s">
        <v>15807</v>
      </c>
      <c r="M167" s="224" t="s">
        <v>15807</v>
      </c>
      <c r="N167" s="224" t="s">
        <v>15807</v>
      </c>
      <c r="O167" s="224" t="s">
        <v>490</v>
      </c>
      <c r="P167" s="185" t="s">
        <v>15807</v>
      </c>
      <c r="Q167" s="225" t="s">
        <v>15807</v>
      </c>
      <c r="R167" s="182" t="str">
        <f ca="1">IF(ISERROR($V167),"",OFFSET('Smelter Look-up'!$C$4,$V167-4,0)&amp;"")</f>
        <v>Ogussa Osterreichische Gold- und Silber-Scheideanstalt GmbH</v>
      </c>
      <c r="S167" s="181" t="str">
        <f t="shared" ca="1" si="24"/>
        <v>AT</v>
      </c>
      <c r="T167" s="181" t="str">
        <f ca="1">IF(B167="","",IF(ISERROR(MATCH($J167,SorP!$B$1:$B$6279,0)),"",INDIRECT("'SorP'!$A$"&amp;MATCH($S167&amp;$J167,SorP!C:C,0))))</f>
        <v>AT-9</v>
      </c>
      <c r="U167" s="201"/>
      <c r="V167" s="226">
        <f ca="1">IF(C167="",NA(),IF(OR(C167="Smelter not listed",C167="Smelter not yet identified"),MATCH($B167&amp;$D167,'Smelter Look-up'!$J:$J,0),MATCH($B167&amp;$C167,'Smelter Look-up'!$J:$J,0)))</f>
        <v>196</v>
      </c>
      <c r="X167" s="227">
        <f t="shared" ca="1" si="25"/>
        <v>0</v>
      </c>
      <c r="AB167" s="228" t="str">
        <f t="shared" ca="1" si="26"/>
        <v>GoldOgussa Osterreichische Gold- und Silber-Scheideanstalt GmbH</v>
      </c>
    </row>
    <row r="168" spans="1:28" s="227" customFormat="1" ht="20.25">
      <c r="A168" s="181" t="s">
        <v>714</v>
      </c>
      <c r="B168" s="182" t="str">
        <f ca="1">IF(LEN(A168)=0,"",INDEX('Smelter Look-up'!$A:$A,MATCH($A168,'Smelter Look-up'!$E:$E,0)))</f>
        <v>Gold</v>
      </c>
      <c r="C168" s="186" t="str">
        <f ca="1">IF(LEN(A168)=0,"",INDEX('Smelter Look-up'!$C:$C,MATCH($A168,'Smelter Look-up'!$E:$E,0)))</f>
        <v>Ohura Precious Metal Industry Co., Ltd.</v>
      </c>
      <c r="D168" s="230"/>
      <c r="E168" s="182" t="str">
        <f ca="1">IF(ISERROR($V168),"",OFFSET('Smelter Look-up'!$D$4,$V168-4,0)&amp;"")</f>
        <v>JAPAN</v>
      </c>
      <c r="F168" s="182" t="str">
        <f ca="1">IF(ISERROR($V168),"",OFFSET('Smelter Look-up'!$E$4,$V168-4,0))</f>
        <v>CID001325</v>
      </c>
      <c r="G168" s="182" t="str">
        <f ca="1">IF(C168=$X$4,IF(ISERROR($V168),"Enter smelter details","RMI"),IF(ISERROR($V168),"",OFFSET('Smelter Look-up'!$F$4,$V168-4,0)))</f>
        <v>RMI</v>
      </c>
      <c r="H168" s="183" t="s">
        <v>15807</v>
      </c>
      <c r="I168" s="184" t="str">
        <f ca="1">IF(ISERROR($V168),"",OFFSET('Smelter Look-up'!$H$4,$V168-4,0))</f>
        <v>Nara-shi</v>
      </c>
      <c r="J168" s="184" t="str">
        <f ca="1">IF(ISERROR($V168),"",OFFSET('Smelter Look-up'!$I$4,$V168-4,0))</f>
        <v>Nara</v>
      </c>
      <c r="K168" s="224" t="s">
        <v>15807</v>
      </c>
      <c r="L168" s="224" t="s">
        <v>15807</v>
      </c>
      <c r="M168" s="224" t="s">
        <v>15807</v>
      </c>
      <c r="N168" s="224" t="s">
        <v>15807</v>
      </c>
      <c r="O168" s="224" t="s">
        <v>490</v>
      </c>
      <c r="P168" s="185" t="s">
        <v>15807</v>
      </c>
      <c r="Q168" s="225" t="s">
        <v>15807</v>
      </c>
      <c r="R168" s="182" t="str">
        <f ca="1">IF(ISERROR($V168),"",OFFSET('Smelter Look-up'!$C$4,$V168-4,0)&amp;"")</f>
        <v>Ohura Precious Metal Industry Co., Ltd.</v>
      </c>
      <c r="S168" s="181" t="str">
        <f t="shared" ca="1" si="24"/>
        <v>JP</v>
      </c>
      <c r="T168" s="181" t="str">
        <f ca="1">IF(B168="","",IF(ISERROR(MATCH($J168,SorP!$B$1:$B$6279,0)),"",INDIRECT("'SorP'!$A$"&amp;MATCH($S168&amp;$J168,SorP!C:C,0))))</f>
        <v>JP-29</v>
      </c>
      <c r="U168" s="201"/>
      <c r="V168" s="226">
        <f ca="1">IF(C168="",NA(),IF(OR(C168="Smelter not listed",C168="Smelter not yet identified"),MATCH($B168&amp;$D168,'Smelter Look-up'!$J:$J,0),MATCH($B168&amp;$C168,'Smelter Look-up'!$J:$J,0)))</f>
        <v>198</v>
      </c>
      <c r="X168" s="227">
        <f t="shared" ca="1" si="25"/>
        <v>0</v>
      </c>
      <c r="AB168" s="228" t="str">
        <f t="shared" ca="1" si="26"/>
        <v>GoldOhura Precious Metal Industry Co., Ltd.</v>
      </c>
    </row>
    <row r="169" spans="1:28" s="227" customFormat="1" ht="25.5">
      <c r="A169" s="181" t="s">
        <v>2514</v>
      </c>
      <c r="B169" s="182" t="str">
        <f ca="1">IF(LEN(A169)=0,"",INDEX('Smelter Look-up'!$A:$A,MATCH($A169,'Smelter Look-up'!$E:$E,0)))</f>
        <v>Gold</v>
      </c>
      <c r="C169" s="186" t="str">
        <f ca="1">IF(LEN(A169)=0,"",INDEX('Smelter Look-up'!$C:$C,MATCH($A169,'Smelter Look-up'!$E:$E,0)))</f>
        <v>Planta Recuperadora de Metales SpA</v>
      </c>
      <c r="D169" s="230"/>
      <c r="E169" s="182" t="str">
        <f ca="1">IF(ISERROR($V169),"",OFFSET('Smelter Look-up'!$D$4,$V169-4,0)&amp;"")</f>
        <v>CHILE</v>
      </c>
      <c r="F169" s="182" t="str">
        <f ca="1">IF(ISERROR($V169),"",OFFSET('Smelter Look-up'!$E$4,$V169-4,0))</f>
        <v>CID002919</v>
      </c>
      <c r="G169" s="182" t="str">
        <f ca="1">IF(C169=$X$4,IF(ISERROR($V169),"Enter smelter details","RMI"),IF(ISERROR($V169),"",OFFSET('Smelter Look-up'!$F$4,$V169-4,0)))</f>
        <v>RMI</v>
      </c>
      <c r="H169" s="183" t="s">
        <v>15807</v>
      </c>
      <c r="I169" s="184" t="str">
        <f ca="1">IF(ISERROR($V169),"",OFFSET('Smelter Look-up'!$H$4,$V169-4,0))</f>
        <v>Mejillones</v>
      </c>
      <c r="J169" s="184" t="str">
        <f ca="1">IF(ISERROR($V169),"",OFFSET('Smelter Look-up'!$I$4,$V169-4,0))</f>
        <v>Antofagasta</v>
      </c>
      <c r="K169" s="224" t="s">
        <v>15807</v>
      </c>
      <c r="L169" s="224" t="s">
        <v>15807</v>
      </c>
      <c r="M169" s="224" t="s">
        <v>15807</v>
      </c>
      <c r="N169" s="224" t="s">
        <v>15807</v>
      </c>
      <c r="O169" s="224" t="s">
        <v>15810</v>
      </c>
      <c r="P169" s="185" t="s">
        <v>489</v>
      </c>
      <c r="Q169" s="225" t="s">
        <v>15807</v>
      </c>
      <c r="R169" s="182" t="str">
        <f ca="1">IF(ISERROR($V169),"",OFFSET('Smelter Look-up'!$C$4,$V169-4,0)&amp;"")</f>
        <v>Planta Recuperadora de Metales SpA</v>
      </c>
      <c r="S169" s="181" t="str">
        <f t="shared" ca="1" si="24"/>
        <v>CL</v>
      </c>
      <c r="T169" s="181" t="str">
        <f ca="1">IF(B169="","",IF(ISERROR(MATCH($J169,SorP!$B$1:$B$6279,0)),"",INDIRECT("'SorP'!$A$"&amp;MATCH($S169&amp;$J169,SorP!C:C,0))))</f>
        <v>CL-AN</v>
      </c>
      <c r="U169" s="201"/>
      <c r="V169" s="226">
        <f ca="1">IF(C169="",NA(),IF(OR(C169="Smelter not listed",C169="Smelter not yet identified"),MATCH($B169&amp;$D169,'Smelter Look-up'!$J:$J,0),MATCH($B169&amp;$C169,'Smelter Look-up'!$J:$J,0)))</f>
        <v>208</v>
      </c>
      <c r="X169" s="227">
        <f t="shared" ca="1" si="25"/>
        <v>0</v>
      </c>
      <c r="AB169" s="228" t="str">
        <f t="shared" ca="1" si="26"/>
        <v>GoldPlanta Recuperadora de Metales SpA</v>
      </c>
    </row>
    <row r="170" spans="1:28" s="227" customFormat="1" ht="20.25">
      <c r="A170" s="181" t="s">
        <v>719</v>
      </c>
      <c r="B170" s="182" t="str">
        <f ca="1">IF(LEN(A170)=0,"",INDEX('Smelter Look-up'!$A:$A,MATCH($A170,'Smelter Look-up'!$E:$E,0)))</f>
        <v>Gold</v>
      </c>
      <c r="C170" s="186" t="str">
        <f ca="1">IF(LEN(A170)=0,"",INDEX('Smelter Look-up'!$C:$C,MATCH($A170,'Smelter Look-up'!$E:$E,0)))</f>
        <v>PT Aneka Tambang (Persero) Tbk</v>
      </c>
      <c r="D170" s="230"/>
      <c r="E170" s="182" t="str">
        <f ca="1">IF(ISERROR($V170),"",OFFSET('Smelter Look-up'!$D$4,$V170-4,0)&amp;"")</f>
        <v>INDONESIA</v>
      </c>
      <c r="F170" s="182" t="str">
        <f ca="1">IF(ISERROR($V170),"",OFFSET('Smelter Look-up'!$E$4,$V170-4,0))</f>
        <v>CID001397</v>
      </c>
      <c r="G170" s="182" t="str">
        <f ca="1">IF(C170=$X$4,IF(ISERROR($V170),"Enter smelter details","RMI"),IF(ISERROR($V170),"",OFFSET('Smelter Look-up'!$F$4,$V170-4,0)))</f>
        <v>RMI</v>
      </c>
      <c r="H170" s="183" t="s">
        <v>15807</v>
      </c>
      <c r="I170" s="184" t="str">
        <f ca="1">IF(ISERROR($V170),"",OFFSET('Smelter Look-up'!$H$4,$V170-4,0))</f>
        <v>Jakarta</v>
      </c>
      <c r="J170" s="184" t="str">
        <f ca="1">IF(ISERROR($V170),"",OFFSET('Smelter Look-up'!$I$4,$V170-4,0))</f>
        <v>Jakarta Raya</v>
      </c>
      <c r="K170" s="224" t="s">
        <v>15807</v>
      </c>
      <c r="L170" s="224" t="s">
        <v>15807</v>
      </c>
      <c r="M170" s="224" t="s">
        <v>15807</v>
      </c>
      <c r="N170" s="224" t="s">
        <v>15807</v>
      </c>
      <c r="O170" s="224" t="s">
        <v>490</v>
      </c>
      <c r="P170" s="185" t="s">
        <v>15807</v>
      </c>
      <c r="Q170" s="225" t="s">
        <v>15807</v>
      </c>
      <c r="R170" s="182" t="str">
        <f ca="1">IF(ISERROR($V170),"",OFFSET('Smelter Look-up'!$C$4,$V170-4,0)&amp;"")</f>
        <v>PT Aneka Tambang (Persero) Tbk</v>
      </c>
      <c r="S170" s="181" t="str">
        <f t="shared" ca="1" si="24"/>
        <v>ID</v>
      </c>
      <c r="T170" s="181" t="str">
        <f ca="1">IF(B170="","",IF(ISERROR(MATCH($J170,SorP!$B$1:$B$6279,0)),"",INDIRECT("'SorP'!$A$"&amp;MATCH($S170&amp;$J170,SorP!C:C,0))))</f>
        <v>ID-JK</v>
      </c>
      <c r="U170" s="201"/>
      <c r="V170" s="226">
        <f ca="1">IF(C170="",NA(),IF(OR(C170="Smelter not listed",C170="Smelter not yet identified"),MATCH($B170&amp;$D170,'Smelter Look-up'!$J:$J,0),MATCH($B170&amp;$C170,'Smelter Look-up'!$J:$J,0)))</f>
        <v>211</v>
      </c>
      <c r="X170" s="227">
        <f t="shared" ca="1" si="25"/>
        <v>0</v>
      </c>
      <c r="AB170" s="228" t="str">
        <f t="shared" ca="1" si="26"/>
        <v>GoldPT Aneka Tambang (Persero) Tbk</v>
      </c>
    </row>
    <row r="171" spans="1:28" s="227" customFormat="1" ht="20.25">
      <c r="A171" s="181" t="s">
        <v>720</v>
      </c>
      <c r="B171" s="182" t="str">
        <f ca="1">IF(LEN(A171)=0,"",INDEX('Smelter Look-up'!$A:$A,MATCH($A171,'Smelter Look-up'!$E:$E,0)))</f>
        <v>Gold</v>
      </c>
      <c r="C171" s="186" t="str">
        <f ca="1">IF(LEN(A171)=0,"",INDEX('Smelter Look-up'!$C:$C,MATCH($A171,'Smelter Look-up'!$E:$E,0)))</f>
        <v>PX Precinox S.A.</v>
      </c>
      <c r="D171" s="230"/>
      <c r="E171" s="182" t="str">
        <f ca="1">IF(ISERROR($V171),"",OFFSET('Smelter Look-up'!$D$4,$V171-4,0)&amp;"")</f>
        <v>SWITZERLAND</v>
      </c>
      <c r="F171" s="182" t="str">
        <f ca="1">IF(ISERROR($V171),"",OFFSET('Smelter Look-up'!$E$4,$V171-4,0))</f>
        <v>CID001498</v>
      </c>
      <c r="G171" s="182" t="str">
        <f ca="1">IF(C171=$X$4,IF(ISERROR($V171),"Enter smelter details","RMI"),IF(ISERROR($V171),"",OFFSET('Smelter Look-up'!$F$4,$V171-4,0)))</f>
        <v>RMI</v>
      </c>
      <c r="H171" s="183" t="s">
        <v>15807</v>
      </c>
      <c r="I171" s="184" t="str">
        <f ca="1">IF(ISERROR($V171),"",OFFSET('Smelter Look-up'!$H$4,$V171-4,0))</f>
        <v>La Chaux-de-Fonds</v>
      </c>
      <c r="J171" s="184" t="str">
        <f ca="1">IF(ISERROR($V171),"",OFFSET('Smelter Look-up'!$I$4,$V171-4,0))</f>
        <v>Neuchâtel</v>
      </c>
      <c r="K171" s="224" t="s">
        <v>15807</v>
      </c>
      <c r="L171" s="224" t="s">
        <v>15807</v>
      </c>
      <c r="M171" s="224" t="s">
        <v>15807</v>
      </c>
      <c r="N171" s="224" t="s">
        <v>15807</v>
      </c>
      <c r="O171" s="224" t="s">
        <v>490</v>
      </c>
      <c r="P171" s="185" t="s">
        <v>15807</v>
      </c>
      <c r="Q171" s="225" t="s">
        <v>15807</v>
      </c>
      <c r="R171" s="182" t="str">
        <f ca="1">IF(ISERROR($V171),"",OFFSET('Smelter Look-up'!$C$4,$V171-4,0)&amp;"")</f>
        <v>PX Precinox S.A.</v>
      </c>
      <c r="S171" s="181" t="str">
        <f t="shared" ca="1" si="24"/>
        <v>CH</v>
      </c>
      <c r="T171" s="181" t="str">
        <f ca="1">IF(B171="","",IF(ISERROR(MATCH($J171,SorP!$B$1:$B$6279,0)),"",INDIRECT("'SorP'!$A$"&amp;MATCH($S171&amp;$J171,SorP!C:C,0))))</f>
        <v>CH-NE</v>
      </c>
      <c r="U171" s="201"/>
      <c r="V171" s="226">
        <f ca="1">IF(C171="",NA(),IF(OR(C171="Smelter not listed",C171="Smelter not yet identified"),MATCH($B171&amp;$D171,'Smelter Look-up'!$J:$J,0),MATCH($B171&amp;$C171,'Smelter Look-up'!$J:$J,0)))</f>
        <v>212</v>
      </c>
      <c r="X171" s="227">
        <f t="shared" ca="1" si="25"/>
        <v>0</v>
      </c>
      <c r="AB171" s="228" t="str">
        <f t="shared" ca="1" si="26"/>
        <v>GoldPX Precinox S.A.</v>
      </c>
    </row>
    <row r="172" spans="1:28" s="227" customFormat="1" ht="20.25">
      <c r="A172" s="181" t="s">
        <v>721</v>
      </c>
      <c r="B172" s="182" t="str">
        <f ca="1">IF(LEN(A172)=0,"",INDEX('Smelter Look-up'!$A:$A,MATCH($A172,'Smelter Look-up'!$E:$E,0)))</f>
        <v>Gold</v>
      </c>
      <c r="C172" s="186" t="str">
        <f ca="1">IF(LEN(A172)=0,"",INDEX('Smelter Look-up'!$C:$C,MATCH($A172,'Smelter Look-up'!$E:$E,0)))</f>
        <v>Rand Refinery (Pty) Ltd.</v>
      </c>
      <c r="D172" s="230"/>
      <c r="E172" s="182" t="str">
        <f ca="1">IF(ISERROR($V172),"",OFFSET('Smelter Look-up'!$D$4,$V172-4,0)&amp;"")</f>
        <v>SOUTH AFRICA</v>
      </c>
      <c r="F172" s="182" t="str">
        <f ca="1">IF(ISERROR($V172),"",OFFSET('Smelter Look-up'!$E$4,$V172-4,0))</f>
        <v>CID001512</v>
      </c>
      <c r="G172" s="182" t="str">
        <f ca="1">IF(C172=$X$4,IF(ISERROR($V172),"Enter smelter details","RMI"),IF(ISERROR($V172),"",OFFSET('Smelter Look-up'!$F$4,$V172-4,0)))</f>
        <v>RMI</v>
      </c>
      <c r="H172" s="183" t="s">
        <v>15807</v>
      </c>
      <c r="I172" s="184" t="str">
        <f ca="1">IF(ISERROR($V172),"",OFFSET('Smelter Look-up'!$H$4,$V172-4,0))</f>
        <v>Germiston</v>
      </c>
      <c r="J172" s="184" t="str">
        <f ca="1">IF(ISERROR($V172),"",OFFSET('Smelter Look-up'!$I$4,$V172-4,0))</f>
        <v>Gauteng</v>
      </c>
      <c r="K172" s="224" t="s">
        <v>15807</v>
      </c>
      <c r="L172" s="224" t="s">
        <v>15807</v>
      </c>
      <c r="M172" s="224" t="s">
        <v>15807</v>
      </c>
      <c r="N172" s="224" t="s">
        <v>15807</v>
      </c>
      <c r="O172" s="224" t="s">
        <v>490</v>
      </c>
      <c r="P172" s="185" t="s">
        <v>15807</v>
      </c>
      <c r="Q172" s="225" t="s">
        <v>15807</v>
      </c>
      <c r="R172" s="182" t="str">
        <f ca="1">IF(ISERROR($V172),"",OFFSET('Smelter Look-up'!$C$4,$V172-4,0)&amp;"")</f>
        <v>Rand Refinery (Pty) Ltd.</v>
      </c>
      <c r="S172" s="181" t="str">
        <f t="shared" ca="1" si="24"/>
        <v>ZA</v>
      </c>
      <c r="T172" s="181" t="str">
        <f ca="1">IF(B172="","",IF(ISERROR(MATCH($J172,SorP!$B$1:$B$6279,0)),"",INDIRECT("'SorP'!$A$"&amp;MATCH($S172&amp;$J172,SorP!C:C,0))))</f>
        <v>ZA-GP</v>
      </c>
      <c r="U172" s="201"/>
      <c r="V172" s="226">
        <f ca="1">IF(C172="",NA(),IF(OR(C172="Smelter not listed",C172="Smelter not yet identified"),MATCH($B172&amp;$D172,'Smelter Look-up'!$J:$J,0),MATCH($B172&amp;$C172,'Smelter Look-up'!$J:$J,0)))</f>
        <v>215</v>
      </c>
      <c r="X172" s="227">
        <f t="shared" ca="1" si="25"/>
        <v>0</v>
      </c>
      <c r="AB172" s="228" t="str">
        <f t="shared" ca="1" si="26"/>
        <v>GoldRand Refinery (Pty) Ltd.</v>
      </c>
    </row>
    <row r="173" spans="1:28" s="227" customFormat="1" ht="20.25">
      <c r="A173" s="181" t="s">
        <v>2316</v>
      </c>
      <c r="B173" s="182" t="str">
        <f ca="1">IF(LEN(A173)=0,"",INDEX('Smelter Look-up'!$A:$A,MATCH($A173,'Smelter Look-up'!$E:$E,0)))</f>
        <v>Gold</v>
      </c>
      <c r="C173" s="186" t="str">
        <f ca="1">IF(LEN(A173)=0,"",INDEX('Smelter Look-up'!$C:$C,MATCH($A173,'Smelter Look-up'!$E:$E,0)))</f>
        <v>REMONDIS PMR B.V.</v>
      </c>
      <c r="D173" s="230"/>
      <c r="E173" s="182" t="str">
        <f ca="1">IF(ISERROR($V173),"",OFFSET('Smelter Look-up'!$D$4,$V173-4,0)&amp;"")</f>
        <v>NETHERLANDS</v>
      </c>
      <c r="F173" s="182" t="str">
        <f ca="1">IF(ISERROR($V173),"",OFFSET('Smelter Look-up'!$E$4,$V173-4,0))</f>
        <v>CID002582</v>
      </c>
      <c r="G173" s="182" t="str">
        <f ca="1">IF(C173=$X$4,IF(ISERROR($V173),"Enter smelter details","RMI"),IF(ISERROR($V173),"",OFFSET('Smelter Look-up'!$F$4,$V173-4,0)))</f>
        <v>RMI</v>
      </c>
      <c r="H173" s="183" t="s">
        <v>15807</v>
      </c>
      <c r="I173" s="184" t="str">
        <f ca="1">IF(ISERROR($V173),"",OFFSET('Smelter Look-up'!$H$4,$V173-4,0))</f>
        <v>Moerdijk</v>
      </c>
      <c r="J173" s="184" t="str">
        <f ca="1">IF(ISERROR($V173),"",OFFSET('Smelter Look-up'!$I$4,$V173-4,0))</f>
        <v>Noord-Brabant</v>
      </c>
      <c r="K173" s="224" t="s">
        <v>15807</v>
      </c>
      <c r="L173" s="224" t="s">
        <v>15807</v>
      </c>
      <c r="M173" s="224" t="s">
        <v>15807</v>
      </c>
      <c r="N173" s="224" t="s">
        <v>15807</v>
      </c>
      <c r="O173" s="224" t="s">
        <v>490</v>
      </c>
      <c r="P173" s="185" t="s">
        <v>15807</v>
      </c>
      <c r="Q173" s="225" t="s">
        <v>15807</v>
      </c>
      <c r="R173" s="182" t="str">
        <f ca="1">IF(ISERROR($V173),"",OFFSET('Smelter Look-up'!$C$4,$V173-4,0)&amp;"")</f>
        <v>REMONDIS PMR B.V.</v>
      </c>
      <c r="S173" s="181" t="str">
        <f t="shared" ca="1" si="24"/>
        <v>NL</v>
      </c>
      <c r="T173" s="181" t="str">
        <f ca="1">IF(B173="","",IF(ISERROR(MATCH($J173,SorP!$B$1:$B$6279,0)),"",INDIRECT("'SorP'!$A$"&amp;MATCH($S173&amp;$J173,SorP!C:C,0))))</f>
        <v>NL-NB</v>
      </c>
      <c r="U173" s="201"/>
      <c r="V173" s="226">
        <f ca="1">IF(C173="",NA(),IF(OR(C173="Smelter not listed",C173="Smelter not yet identified"),MATCH($B173&amp;$D173,'Smelter Look-up'!$J:$J,0),MATCH($B173&amp;$C173,'Smelter Look-up'!$J:$J,0)))</f>
        <v>219</v>
      </c>
      <c r="X173" s="227">
        <f t="shared" ca="1" si="25"/>
        <v>0</v>
      </c>
      <c r="AB173" s="228" t="str">
        <f t="shared" ca="1" si="26"/>
        <v>GoldREMONDIS PMR B.V.</v>
      </c>
    </row>
    <row r="174" spans="1:28" s="227" customFormat="1" ht="20.25">
      <c r="A174" s="181" t="s">
        <v>722</v>
      </c>
      <c r="B174" s="182" t="str">
        <f ca="1">IF(LEN(A174)=0,"",INDEX('Smelter Look-up'!$A:$A,MATCH($A174,'Smelter Look-up'!$E:$E,0)))</f>
        <v>Gold</v>
      </c>
      <c r="C174" s="186" t="str">
        <f ca="1">IF(LEN(A174)=0,"",INDEX('Smelter Look-up'!$C:$C,MATCH($A174,'Smelter Look-up'!$E:$E,0)))</f>
        <v>Royal Canadian Mint</v>
      </c>
      <c r="D174" s="230"/>
      <c r="E174" s="182" t="str">
        <f ca="1">IF(ISERROR($V174),"",OFFSET('Smelter Look-up'!$D$4,$V174-4,0)&amp;"")</f>
        <v>CANADA</v>
      </c>
      <c r="F174" s="182" t="str">
        <f ca="1">IF(ISERROR($V174),"",OFFSET('Smelter Look-up'!$E$4,$V174-4,0))</f>
        <v>CID001534</v>
      </c>
      <c r="G174" s="182" t="str">
        <f ca="1">IF(C174=$X$4,IF(ISERROR($V174),"Enter smelter details","RMI"),IF(ISERROR($V174),"",OFFSET('Smelter Look-up'!$F$4,$V174-4,0)))</f>
        <v>RMI</v>
      </c>
      <c r="H174" s="183" t="s">
        <v>15807</v>
      </c>
      <c r="I174" s="184" t="str">
        <f ca="1">IF(ISERROR($V174),"",OFFSET('Smelter Look-up'!$H$4,$V174-4,0))</f>
        <v>Ottawa</v>
      </c>
      <c r="J174" s="184" t="str">
        <f ca="1">IF(ISERROR($V174),"",OFFSET('Smelter Look-up'!$I$4,$V174-4,0))</f>
        <v>Ontario</v>
      </c>
      <c r="K174" s="224" t="s">
        <v>15807</v>
      </c>
      <c r="L174" s="224" t="s">
        <v>15807</v>
      </c>
      <c r="M174" s="224" t="s">
        <v>15807</v>
      </c>
      <c r="N174" s="224" t="s">
        <v>15807</v>
      </c>
      <c r="O174" s="224" t="s">
        <v>490</v>
      </c>
      <c r="P174" s="185" t="s">
        <v>15807</v>
      </c>
      <c r="Q174" s="225" t="s">
        <v>15807</v>
      </c>
      <c r="R174" s="182" t="str">
        <f ca="1">IF(ISERROR($V174),"",OFFSET('Smelter Look-up'!$C$4,$V174-4,0)&amp;"")</f>
        <v>Royal Canadian Mint</v>
      </c>
      <c r="S174" s="181" t="str">
        <f t="shared" ca="1" si="24"/>
        <v>CA</v>
      </c>
      <c r="T174" s="181" t="str">
        <f ca="1">IF(B174="","",IF(ISERROR(MATCH($J174,SorP!$B$1:$B$6279,0)),"",INDIRECT("'SorP'!$A$"&amp;MATCH($S174&amp;$J174,SorP!C:C,0))))</f>
        <v>CA-ON</v>
      </c>
      <c r="U174" s="201"/>
      <c r="V174" s="226">
        <f ca="1">IF(C174="",NA(),IF(OR(C174="Smelter not listed",C174="Smelter not yet identified"),MATCH($B174&amp;$D174,'Smelter Look-up'!$J:$J,0),MATCH($B174&amp;$C174,'Smelter Look-up'!$J:$J,0)))</f>
        <v>220</v>
      </c>
      <c r="X174" s="227">
        <f t="shared" ca="1" si="25"/>
        <v>0</v>
      </c>
      <c r="AB174" s="228" t="str">
        <f t="shared" ca="1" si="26"/>
        <v>GoldRoyal Canadian Mint</v>
      </c>
    </row>
    <row r="175" spans="1:28" s="227" customFormat="1" ht="20.25">
      <c r="A175" s="181" t="s">
        <v>2259</v>
      </c>
      <c r="B175" s="182" t="str">
        <f ca="1">IF(LEN(A175)=0,"",INDEX('Smelter Look-up'!$A:$A,MATCH($A175,'Smelter Look-up'!$E:$E,0)))</f>
        <v>Gold</v>
      </c>
      <c r="C175" s="186" t="str">
        <f ca="1">IF(LEN(A175)=0,"",INDEX('Smelter Look-up'!$C:$C,MATCH($A175,'Smelter Look-up'!$E:$E,0)))</f>
        <v>SAAMP</v>
      </c>
      <c r="D175" s="230"/>
      <c r="E175" s="182" t="str">
        <f ca="1">IF(ISERROR($V175),"",OFFSET('Smelter Look-up'!$D$4,$V175-4,0)&amp;"")</f>
        <v>FRANCE</v>
      </c>
      <c r="F175" s="182" t="str">
        <f ca="1">IF(ISERROR($V175),"",OFFSET('Smelter Look-up'!$E$4,$V175-4,0))</f>
        <v>CID002761</v>
      </c>
      <c r="G175" s="182" t="str">
        <f ca="1">IF(C175=$X$4,IF(ISERROR($V175),"Enter smelter details","RMI"),IF(ISERROR($V175),"",OFFSET('Smelter Look-up'!$F$4,$V175-4,0)))</f>
        <v>RMI</v>
      </c>
      <c r="H175" s="183" t="s">
        <v>15807</v>
      </c>
      <c r="I175" s="184" t="str">
        <f ca="1">IF(ISERROR($V175),"",OFFSET('Smelter Look-up'!$H$4,$V175-4,0))</f>
        <v>Paris</v>
      </c>
      <c r="J175" s="184" t="str">
        <f ca="1">IF(ISERROR($V175),"",OFFSET('Smelter Look-up'!$I$4,$V175-4,0))</f>
        <v>Île-de-France</v>
      </c>
      <c r="K175" s="224" t="s">
        <v>15807</v>
      </c>
      <c r="L175" s="224" t="s">
        <v>15807</v>
      </c>
      <c r="M175" s="224" t="s">
        <v>15807</v>
      </c>
      <c r="N175" s="224" t="s">
        <v>15807</v>
      </c>
      <c r="O175" s="224" t="s">
        <v>490</v>
      </c>
      <c r="P175" s="185" t="s">
        <v>15807</v>
      </c>
      <c r="Q175" s="225" t="s">
        <v>15807</v>
      </c>
      <c r="R175" s="182" t="str">
        <f ca="1">IF(ISERROR($V175),"",OFFSET('Smelter Look-up'!$C$4,$V175-4,0)&amp;"")</f>
        <v>SAAMP</v>
      </c>
      <c r="S175" s="181" t="str">
        <f t="shared" ca="1" si="24"/>
        <v>FR</v>
      </c>
      <c r="T175" s="181" t="str">
        <f ca="1">IF(B175="","",IF(ISERROR(MATCH($J175,SorP!$B$1:$B$6279,0)),"",INDIRECT("'SorP'!$A$"&amp;MATCH($S175&amp;$J175,SorP!C:C,0))))</f>
        <v>FR-IDF</v>
      </c>
      <c r="U175" s="201"/>
      <c r="V175" s="226">
        <f ca="1">IF(C175="",NA(),IF(OR(C175="Smelter not listed",C175="Smelter not yet identified"),MATCH($B175&amp;$D175,'Smelter Look-up'!$J:$J,0),MATCH($B175&amp;$C175,'Smelter Look-up'!$J:$J,0)))</f>
        <v>221</v>
      </c>
      <c r="X175" s="227">
        <f t="shared" ca="1" si="25"/>
        <v>0</v>
      </c>
      <c r="AB175" s="228" t="str">
        <f t="shared" ca="1" si="26"/>
        <v>GoldSAAMP</v>
      </c>
    </row>
    <row r="176" spans="1:28" s="227" customFormat="1" ht="20.25">
      <c r="A176" s="181" t="s">
        <v>2318</v>
      </c>
      <c r="B176" s="182" t="str">
        <f ca="1">IF(LEN(A176)=0,"",INDEX('Smelter Look-up'!$A:$A,MATCH($A176,'Smelter Look-up'!$E:$E,0)))</f>
        <v>Gold</v>
      </c>
      <c r="C176" s="186" t="str">
        <f ca="1">IF(LEN(A176)=0,"",INDEX('Smelter Look-up'!$C:$C,MATCH($A176,'Smelter Look-up'!$E:$E,0)))</f>
        <v>SAFINA A.S.</v>
      </c>
      <c r="D176" s="230"/>
      <c r="E176" s="182" t="str">
        <f ca="1">IF(ISERROR($V176),"",OFFSET('Smelter Look-up'!$D$4,$V176-4,0)&amp;"")</f>
        <v>CZECHIA</v>
      </c>
      <c r="F176" s="182" t="str">
        <f ca="1">IF(ISERROR($V176),"",OFFSET('Smelter Look-up'!$E$4,$V176-4,0))</f>
        <v>CID002290</v>
      </c>
      <c r="G176" s="182" t="str">
        <f ca="1">IF(C176=$X$4,IF(ISERROR($V176),"Enter smelter details","RMI"),IF(ISERROR($V176),"",OFFSET('Smelter Look-up'!$F$4,$V176-4,0)))</f>
        <v>RMI</v>
      </c>
      <c r="H176" s="183" t="s">
        <v>15807</v>
      </c>
      <c r="I176" s="184" t="str">
        <f ca="1">IF(ISERROR($V176),"",OFFSET('Smelter Look-up'!$H$4,$V176-4,0))</f>
        <v>Vestec</v>
      </c>
      <c r="J176" s="184" t="str">
        <f ca="1">IF(ISERROR($V176),"",OFFSET('Smelter Look-up'!$I$4,$V176-4,0))</f>
        <v>Praha-západ</v>
      </c>
      <c r="K176" s="224" t="s">
        <v>15807</v>
      </c>
      <c r="L176" s="224" t="s">
        <v>15807</v>
      </c>
      <c r="M176" s="224" t="s">
        <v>15807</v>
      </c>
      <c r="N176" s="224" t="s">
        <v>15807</v>
      </c>
      <c r="O176" s="224" t="s">
        <v>15811</v>
      </c>
      <c r="P176" s="185" t="s">
        <v>488</v>
      </c>
      <c r="Q176" s="225" t="s">
        <v>15807</v>
      </c>
      <c r="R176" s="182" t="str">
        <f ca="1">IF(ISERROR($V176),"",OFFSET('Smelter Look-up'!$C$4,$V176-4,0)&amp;"")</f>
        <v>SAFINA A.S.</v>
      </c>
      <c r="S176" s="181" t="str">
        <f t="shared" ca="1" si="24"/>
        <v>CZ</v>
      </c>
      <c r="T176" s="181" t="str">
        <f ca="1">IF(B176="","",IF(ISERROR(MATCH($J176,SorP!$B$1:$B$6279,0)),"",INDIRECT("'SorP'!$A$"&amp;MATCH($S176&amp;$J176,SorP!C:C,0))))</f>
        <v>CZ-20A</v>
      </c>
      <c r="U176" s="201"/>
      <c r="V176" s="226">
        <f ca="1">IF(C176="",NA(),IF(OR(C176="Smelter not listed",C176="Smelter not yet identified"),MATCH($B176&amp;$D176,'Smelter Look-up'!$J:$J,0),MATCH($B176&amp;$C176,'Smelter Look-up'!$J:$J,0)))</f>
        <v>224</v>
      </c>
      <c r="X176" s="227">
        <f t="shared" ca="1" si="25"/>
        <v>0</v>
      </c>
      <c r="AB176" s="228" t="str">
        <f t="shared" ca="1" si="26"/>
        <v>GoldSAFINA A.S.</v>
      </c>
    </row>
    <row r="177" spans="1:28" s="227" customFormat="1" ht="25.5">
      <c r="A177" s="181" t="s">
        <v>1404</v>
      </c>
      <c r="B177" s="182" t="str">
        <f ca="1">IF(LEN(A177)=0,"",INDEX('Smelter Look-up'!$A:$A,MATCH($A177,'Smelter Look-up'!$E:$E,0)))</f>
        <v>Gold</v>
      </c>
      <c r="C177" s="186" t="str">
        <f ca="1">IF(LEN(A177)=0,"",INDEX('Smelter Look-up'!$C:$C,MATCH($A177,'Smelter Look-up'!$E:$E,0)))</f>
        <v>Samduck Precious Metals</v>
      </c>
      <c r="D177" s="230"/>
      <c r="E177" s="182" t="str">
        <f ca="1">IF(ISERROR($V177),"",OFFSET('Smelter Look-up'!$D$4,$V177-4,0)&amp;"")</f>
        <v>KOREA, REPUBLIC OF</v>
      </c>
      <c r="F177" s="182" t="str">
        <f ca="1">IF(ISERROR($V177),"",OFFSET('Smelter Look-up'!$E$4,$V177-4,0))</f>
        <v>CID001555</v>
      </c>
      <c r="G177" s="182" t="str">
        <f ca="1">IF(C177=$X$4,IF(ISERROR($V177),"Enter smelter details","RMI"),IF(ISERROR($V177),"",OFFSET('Smelter Look-up'!$F$4,$V177-4,0)))</f>
        <v>RMI</v>
      </c>
      <c r="H177" s="183" t="s">
        <v>15807</v>
      </c>
      <c r="I177" s="184" t="str">
        <f ca="1">IF(ISERROR($V177),"",OFFSET('Smelter Look-up'!$H$4,$V177-4,0))</f>
        <v>Namdong</v>
      </c>
      <c r="J177" s="184" t="str">
        <f ca="1">IF(ISERROR($V177),"",OFFSET('Smelter Look-up'!$I$4,$V177-4,0))</f>
        <v>Incheon-gwangyeoksi</v>
      </c>
      <c r="K177" s="224" t="s">
        <v>15807</v>
      </c>
      <c r="L177" s="224" t="s">
        <v>15807</v>
      </c>
      <c r="M177" s="224" t="s">
        <v>15807</v>
      </c>
      <c r="N177" s="224" t="s">
        <v>15807</v>
      </c>
      <c r="O177" s="224" t="s">
        <v>490</v>
      </c>
      <c r="P177" s="185" t="s">
        <v>15807</v>
      </c>
      <c r="Q177" s="225" t="s">
        <v>15807</v>
      </c>
      <c r="R177" s="182" t="str">
        <f ca="1">IF(ISERROR($V177),"",OFFSET('Smelter Look-up'!$C$4,$V177-4,0)&amp;"")</f>
        <v>Samduck Precious Metals</v>
      </c>
      <c r="S177" s="181" t="str">
        <f t="shared" ca="1" si="24"/>
        <v>KR</v>
      </c>
      <c r="T177" s="181" t="str">
        <f ca="1">IF(B177="","",IF(ISERROR(MATCH($J177,SorP!$B$1:$B$6279,0)),"",INDIRECT("'SorP'!$A$"&amp;MATCH($S177&amp;$J177,SorP!C:C,0))))</f>
        <v>KR-28</v>
      </c>
      <c r="U177" s="201"/>
      <c r="V177" s="226">
        <f ca="1">IF(C177="",NA(),IF(OR(C177="Smelter not listed",C177="Smelter not yet identified"),MATCH($B177&amp;$D177,'Smelter Look-up'!$J:$J,0),MATCH($B177&amp;$C177,'Smelter Look-up'!$J:$J,0)))</f>
        <v>229</v>
      </c>
      <c r="X177" s="227">
        <f t="shared" ca="1" si="25"/>
        <v>0</v>
      </c>
      <c r="AB177" s="228" t="str">
        <f t="shared" ca="1" si="26"/>
        <v>GoldSamduck Precious Metals</v>
      </c>
    </row>
    <row r="178" spans="1:28" s="227" customFormat="1" ht="25.5">
      <c r="A178" s="181" t="s">
        <v>725</v>
      </c>
      <c r="B178" s="182" t="str">
        <f ca="1">IF(LEN(A178)=0,"",INDEX('Smelter Look-up'!$A:$A,MATCH($A178,'Smelter Look-up'!$E:$E,0)))</f>
        <v>Gold</v>
      </c>
      <c r="C178" s="186" t="str">
        <f ca="1">IF(LEN(A178)=0,"",INDEX('Smelter Look-up'!$C:$C,MATCH($A178,'Smelter Look-up'!$E:$E,0)))</f>
        <v>SEMPSA Joyeria Plateria S.A.</v>
      </c>
      <c r="D178" s="230"/>
      <c r="E178" s="182" t="str">
        <f ca="1">IF(ISERROR($V178),"",OFFSET('Smelter Look-up'!$D$4,$V178-4,0)&amp;"")</f>
        <v>SPAIN</v>
      </c>
      <c r="F178" s="182" t="str">
        <f ca="1">IF(ISERROR($V178),"",OFFSET('Smelter Look-up'!$E$4,$V178-4,0))</f>
        <v>CID001585</v>
      </c>
      <c r="G178" s="182" t="str">
        <f ca="1">IF(C178=$X$4,IF(ISERROR($V178),"Enter smelter details","RMI"),IF(ISERROR($V178),"",OFFSET('Smelter Look-up'!$F$4,$V178-4,0)))</f>
        <v>RMI</v>
      </c>
      <c r="H178" s="183" t="s">
        <v>15807</v>
      </c>
      <c r="I178" s="184" t="str">
        <f ca="1">IF(ISERROR($V178),"",OFFSET('Smelter Look-up'!$H$4,$V178-4,0))</f>
        <v>Madrid</v>
      </c>
      <c r="J178" s="184" t="str">
        <f ca="1">IF(ISERROR($V178),"",OFFSET('Smelter Look-up'!$I$4,$V178-4,0))</f>
        <v>Madrid, Comunidad de</v>
      </c>
      <c r="K178" s="224" t="s">
        <v>15807</v>
      </c>
      <c r="L178" s="224" t="s">
        <v>15807</v>
      </c>
      <c r="M178" s="224" t="s">
        <v>15807</v>
      </c>
      <c r="N178" s="224" t="s">
        <v>15807</v>
      </c>
      <c r="O178" s="224" t="s">
        <v>490</v>
      </c>
      <c r="P178" s="185" t="s">
        <v>15807</v>
      </c>
      <c r="Q178" s="225" t="s">
        <v>15807</v>
      </c>
      <c r="R178" s="182" t="str">
        <f ca="1">IF(ISERROR($V178),"",OFFSET('Smelter Look-up'!$C$4,$V178-4,0)&amp;"")</f>
        <v>SEMPSA Joyeria Plateria S.A.</v>
      </c>
      <c r="S178" s="181" t="str">
        <f t="shared" ca="1" si="24"/>
        <v>ES</v>
      </c>
      <c r="T178" s="181" t="str">
        <f ca="1">IF(B178="","",IF(ISERROR(MATCH($J178,SorP!$B$1:$B$6279,0)),"",INDIRECT("'SorP'!$A$"&amp;MATCH($S178&amp;$J178,SorP!C:C,0))))</f>
        <v>ES-MD</v>
      </c>
      <c r="U178" s="201"/>
      <c r="V178" s="226">
        <f ca="1">IF(C178="",NA(),IF(OR(C178="Smelter not listed",C178="Smelter not yet identified"),MATCH($B178&amp;$D178,'Smelter Look-up'!$J:$J,0),MATCH($B178&amp;$C178,'Smelter Look-up'!$J:$J,0)))</f>
        <v>234</v>
      </c>
      <c r="X178" s="227">
        <f t="shared" ca="1" si="25"/>
        <v>0</v>
      </c>
      <c r="AB178" s="228" t="str">
        <f t="shared" ca="1" si="26"/>
        <v>GoldSEMPSA Joyeria Plateria S.A.</v>
      </c>
    </row>
    <row r="179" spans="1:28" s="227" customFormat="1" ht="20.25">
      <c r="A179" s="181" t="s">
        <v>732</v>
      </c>
      <c r="B179" s="182" t="str">
        <f ca="1">IF(LEN(A179)=0,"",INDEX('Smelter Look-up'!$A:$A,MATCH($A179,'Smelter Look-up'!$E:$E,0)))</f>
        <v>Gold</v>
      </c>
      <c r="C179" s="186" t="str">
        <f ca="1">IF(LEN(A179)=0,"",INDEX('Smelter Look-up'!$C:$C,MATCH($A179,'Smelter Look-up'!$E:$E,0)))</f>
        <v>Shandong Gold Smelting Co., Ltd.</v>
      </c>
      <c r="D179" s="230"/>
      <c r="E179" s="182" t="str">
        <f ca="1">IF(ISERROR($V179),"",OFFSET('Smelter Look-up'!$D$4,$V179-4,0)&amp;"")</f>
        <v>CHINA</v>
      </c>
      <c r="F179" s="182" t="str">
        <f ca="1">IF(ISERROR($V179),"",OFFSET('Smelter Look-up'!$E$4,$V179-4,0))</f>
        <v>CID001916</v>
      </c>
      <c r="G179" s="182" t="str">
        <f ca="1">IF(C179=$X$4,IF(ISERROR($V179),"Enter smelter details","RMI"),IF(ISERROR($V179),"",OFFSET('Smelter Look-up'!$F$4,$V179-4,0)))</f>
        <v>RMI</v>
      </c>
      <c r="H179" s="183" t="s">
        <v>15807</v>
      </c>
      <c r="I179" s="184" t="str">
        <f ca="1">IF(ISERROR($V179),"",OFFSET('Smelter Look-up'!$H$4,$V179-4,0))</f>
        <v>Laizhou</v>
      </c>
      <c r="J179" s="184" t="str">
        <f ca="1">IF(ISERROR($V179),"",OFFSET('Smelter Look-up'!$I$4,$V179-4,0))</f>
        <v>Shandong Sheng</v>
      </c>
      <c r="K179" s="224" t="s">
        <v>15807</v>
      </c>
      <c r="L179" s="224" t="s">
        <v>15807</v>
      </c>
      <c r="M179" s="224" t="s">
        <v>15807</v>
      </c>
      <c r="N179" s="224" t="s">
        <v>15807</v>
      </c>
      <c r="O179" s="224" t="s">
        <v>490</v>
      </c>
      <c r="P179" s="185" t="s">
        <v>15807</v>
      </c>
      <c r="Q179" s="225" t="s">
        <v>15807</v>
      </c>
      <c r="R179" s="182" t="str">
        <f ca="1">IF(ISERROR($V179),"",OFFSET('Smelter Look-up'!$C$4,$V179-4,0)&amp;"")</f>
        <v>Shandong Gold Smelting Co., Ltd.</v>
      </c>
      <c r="S179" s="181" t="str">
        <f t="shared" ca="1" si="24"/>
        <v>CN</v>
      </c>
      <c r="T179" s="181" t="str">
        <f ca="1">IF(B179="","",IF(ISERROR(MATCH($J179,SorP!$B$1:$B$6279,0)),"",INDIRECT("'SorP'!$A$"&amp;MATCH($S179&amp;$J179,SorP!C:C,0))))</f>
        <v>CN-SD</v>
      </c>
      <c r="U179" s="201"/>
      <c r="V179" s="226">
        <f ca="1">IF(C179="",NA(),IF(OR(C179="Smelter not listed",C179="Smelter not yet identified"),MATCH($B179&amp;$D179,'Smelter Look-up'!$J:$J,0),MATCH($B179&amp;$C179,'Smelter Look-up'!$J:$J,0)))</f>
        <v>239</v>
      </c>
      <c r="X179" s="227">
        <f t="shared" ca="1" si="25"/>
        <v>0</v>
      </c>
      <c r="AB179" s="228" t="str">
        <f t="shared" ca="1" si="26"/>
        <v>GoldShandong Gold Smelting Co., Ltd.</v>
      </c>
    </row>
    <row r="180" spans="1:28" s="227" customFormat="1" ht="25.5">
      <c r="A180" s="181" t="s">
        <v>726</v>
      </c>
      <c r="B180" s="182" t="str">
        <f ca="1">IF(LEN(A180)=0,"",INDEX('Smelter Look-up'!$A:$A,MATCH($A180,'Smelter Look-up'!$E:$E,0)))</f>
        <v>Gold</v>
      </c>
      <c r="C180" s="186" t="str">
        <f ca="1">IF(LEN(A180)=0,"",INDEX('Smelter Look-up'!$C:$C,MATCH($A180,'Smelter Look-up'!$E:$E,0)))</f>
        <v>Shandong Zhaojin Gold &amp; Silver Refinery Co., Ltd.</v>
      </c>
      <c r="D180" s="230"/>
      <c r="E180" s="182" t="str">
        <f ca="1">IF(ISERROR($V180),"",OFFSET('Smelter Look-up'!$D$4,$V180-4,0)&amp;"")</f>
        <v>CHINA</v>
      </c>
      <c r="F180" s="182" t="str">
        <f ca="1">IF(ISERROR($V180),"",OFFSET('Smelter Look-up'!$E$4,$V180-4,0))</f>
        <v>CID001622</v>
      </c>
      <c r="G180" s="182" t="str">
        <f ca="1">IF(C180=$X$4,IF(ISERROR($V180),"Enter smelter details","RMI"),IF(ISERROR($V180),"",OFFSET('Smelter Look-up'!$F$4,$V180-4,0)))</f>
        <v>RMI</v>
      </c>
      <c r="H180" s="183" t="s">
        <v>15807</v>
      </c>
      <c r="I180" s="184" t="str">
        <f ca="1">IF(ISERROR($V180),"",OFFSET('Smelter Look-up'!$H$4,$V180-4,0))</f>
        <v>Zhaoyuan</v>
      </c>
      <c r="J180" s="184" t="str">
        <f ca="1">IF(ISERROR($V180),"",OFFSET('Smelter Look-up'!$I$4,$V180-4,0))</f>
        <v>Shandong Sheng</v>
      </c>
      <c r="K180" s="224" t="s">
        <v>15807</v>
      </c>
      <c r="L180" s="224" t="s">
        <v>15807</v>
      </c>
      <c r="M180" s="224" t="s">
        <v>15807</v>
      </c>
      <c r="N180" s="224" t="s">
        <v>15807</v>
      </c>
      <c r="O180" s="224" t="s">
        <v>490</v>
      </c>
      <c r="P180" s="185" t="s">
        <v>15807</v>
      </c>
      <c r="Q180" s="225" t="s">
        <v>15807</v>
      </c>
      <c r="R180" s="182" t="str">
        <f ca="1">IF(ISERROR($V180),"",OFFSET('Smelter Look-up'!$C$4,$V180-4,0)&amp;"")</f>
        <v>Shandong Zhaojin Gold &amp; Silver Refinery Co., Ltd.</v>
      </c>
      <c r="S180" s="181" t="str">
        <f t="shared" ca="1" si="24"/>
        <v>CN</v>
      </c>
      <c r="T180" s="181" t="str">
        <f ca="1">IF(B180="","",IF(ISERROR(MATCH($J180,SorP!$B$1:$B$6279,0)),"",INDIRECT("'SorP'!$A$"&amp;MATCH($S180&amp;$J180,SorP!C:C,0))))</f>
        <v>CN-SD</v>
      </c>
      <c r="U180" s="201"/>
      <c r="V180" s="226">
        <f ca="1">IF(C180="",NA(),IF(OR(C180="Smelter not listed",C180="Smelter not yet identified"),MATCH($B180&amp;$D180,'Smelter Look-up'!$J:$J,0),MATCH($B180&amp;$C180,'Smelter Look-up'!$J:$J,0)))</f>
        <v>246</v>
      </c>
      <c r="X180" s="227">
        <f t="shared" ca="1" si="25"/>
        <v>0</v>
      </c>
      <c r="AB180" s="228" t="str">
        <f t="shared" ca="1" si="26"/>
        <v>GoldShandong Zhaojin Gold &amp; Silver Refinery Co., Ltd.</v>
      </c>
    </row>
    <row r="181" spans="1:28" s="227" customFormat="1" ht="20.25">
      <c r="A181" s="181" t="s">
        <v>1387</v>
      </c>
      <c r="B181" s="182" t="str">
        <f ca="1">IF(LEN(A181)=0,"",INDEX('Smelter Look-up'!$A:$A,MATCH($A181,'Smelter Look-up'!$E:$E,0)))</f>
        <v>Gold</v>
      </c>
      <c r="C181" s="186" t="str">
        <f ca="1">IF(LEN(A181)=0,"",INDEX('Smelter Look-up'!$C:$C,MATCH($A181,'Smelter Look-up'!$E:$E,0)))</f>
        <v>Sichuan Tianze Precious Metals Co., Ltd.</v>
      </c>
      <c r="D181" s="230"/>
      <c r="E181" s="182" t="str">
        <f ca="1">IF(ISERROR($V181),"",OFFSET('Smelter Look-up'!$D$4,$V181-4,0)&amp;"")</f>
        <v>CHINA</v>
      </c>
      <c r="F181" s="182" t="str">
        <f ca="1">IF(ISERROR($V181),"",OFFSET('Smelter Look-up'!$E$4,$V181-4,0))</f>
        <v>CID001736</v>
      </c>
      <c r="G181" s="182" t="str">
        <f ca="1">IF(C181=$X$4,IF(ISERROR($V181),"Enter smelter details","RMI"),IF(ISERROR($V181),"",OFFSET('Smelter Look-up'!$F$4,$V181-4,0)))</f>
        <v>RMI</v>
      </c>
      <c r="H181" s="183" t="s">
        <v>15807</v>
      </c>
      <c r="I181" s="184" t="str">
        <f ca="1">IF(ISERROR($V181),"",OFFSET('Smelter Look-up'!$H$4,$V181-4,0))</f>
        <v>Chengdu</v>
      </c>
      <c r="J181" s="184" t="str">
        <f ca="1">IF(ISERROR($V181),"",OFFSET('Smelter Look-up'!$I$4,$V181-4,0))</f>
        <v>Sichuan Sheng</v>
      </c>
      <c r="K181" s="224" t="s">
        <v>15807</v>
      </c>
      <c r="L181" s="224" t="s">
        <v>15807</v>
      </c>
      <c r="M181" s="224" t="s">
        <v>15807</v>
      </c>
      <c r="N181" s="224" t="s">
        <v>15807</v>
      </c>
      <c r="O181" s="224" t="s">
        <v>490</v>
      </c>
      <c r="P181" s="185" t="s">
        <v>15807</v>
      </c>
      <c r="Q181" s="225" t="s">
        <v>15807</v>
      </c>
      <c r="R181" s="182" t="str">
        <f ca="1">IF(ISERROR($V181),"",OFFSET('Smelter Look-up'!$C$4,$V181-4,0)&amp;"")</f>
        <v>Sichuan Tianze Precious Metals Co., Ltd.</v>
      </c>
      <c r="S181" s="181" t="str">
        <f t="shared" ca="1" si="24"/>
        <v>CN</v>
      </c>
      <c r="T181" s="181" t="str">
        <f ca="1">IF(B181="","",IF(ISERROR(MATCH($J181,SorP!$B$1:$B$6279,0)),"",INDIRECT("'SorP'!$A$"&amp;MATCH($S181&amp;$J181,SorP!C:C,0))))</f>
        <v>CN-SC</v>
      </c>
      <c r="U181" s="201"/>
      <c r="V181" s="226">
        <f ca="1">IF(C181="",NA(),IF(OR(C181="Smelter not listed",C181="Smelter not yet identified"),MATCH($B181&amp;$D181,'Smelter Look-up'!$J:$J,0),MATCH($B181&amp;$C181,'Smelter Look-up'!$J:$J,0)))</f>
        <v>253</v>
      </c>
      <c r="X181" s="227">
        <f t="shared" ca="1" si="25"/>
        <v>0</v>
      </c>
      <c r="AB181" s="228" t="str">
        <f t="shared" ca="1" si="26"/>
        <v>GoldSichuan Tianze Precious Metals Co., Ltd.</v>
      </c>
    </row>
    <row r="182" spans="1:28" s="227" customFormat="1" ht="25.5">
      <c r="A182" s="181" t="s">
        <v>1389</v>
      </c>
      <c r="B182" s="182" t="str">
        <f ca="1">IF(LEN(A182)=0,"",INDEX('Smelter Look-up'!$A:$A,MATCH($A182,'Smelter Look-up'!$E:$E,0)))</f>
        <v>Gold</v>
      </c>
      <c r="C182" s="186" t="str">
        <f ca="1">IF(LEN(A182)=0,"",INDEX('Smelter Look-up'!$C:$C,MATCH($A182,'Smelter Look-up'!$E:$E,0)))</f>
        <v>Singway Technology Co., Ltd.</v>
      </c>
      <c r="D182" s="230"/>
      <c r="E182" s="182" t="str">
        <f ca="1">IF(ISERROR($V182),"",OFFSET('Smelter Look-up'!$D$4,$V182-4,0)&amp;"")</f>
        <v>TAIWAN, PROVINCE OF CHINA</v>
      </c>
      <c r="F182" s="182" t="str">
        <f ca="1">IF(ISERROR($V182),"",OFFSET('Smelter Look-up'!$E$4,$V182-4,0))</f>
        <v>CID002516</v>
      </c>
      <c r="G182" s="182" t="str">
        <f ca="1">IF(C182=$X$4,IF(ISERROR($V182),"Enter smelter details","RMI"),IF(ISERROR($V182),"",OFFSET('Smelter Look-up'!$F$4,$V182-4,0)))</f>
        <v>RMI</v>
      </c>
      <c r="H182" s="183" t="s">
        <v>15807</v>
      </c>
      <c r="I182" s="184" t="str">
        <f ca="1">IF(ISERROR($V182),"",OFFSET('Smelter Look-up'!$H$4,$V182-4,0))</f>
        <v>Dayuan</v>
      </c>
      <c r="J182" s="184" t="str">
        <f ca="1">IF(ISERROR($V182),"",OFFSET('Smelter Look-up'!$I$4,$V182-4,0))</f>
        <v>Taoyuan</v>
      </c>
      <c r="K182" s="224" t="s">
        <v>15807</v>
      </c>
      <c r="L182" s="224" t="s">
        <v>15807</v>
      </c>
      <c r="M182" s="224" t="s">
        <v>15807</v>
      </c>
      <c r="N182" s="224" t="s">
        <v>15807</v>
      </c>
      <c r="O182" s="224" t="s">
        <v>490</v>
      </c>
      <c r="P182" s="185" t="s">
        <v>15807</v>
      </c>
      <c r="Q182" s="225" t="s">
        <v>15807</v>
      </c>
      <c r="R182" s="182" t="str">
        <f ca="1">IF(ISERROR($V182),"",OFFSET('Smelter Look-up'!$C$4,$V182-4,0)&amp;"")</f>
        <v>Singway Technology Co., Ltd.</v>
      </c>
      <c r="S182" s="181" t="str">
        <f t="shared" ca="1" si="24"/>
        <v>TW</v>
      </c>
      <c r="T182" s="181" t="str">
        <f ca="1">IF(B182="","",IF(ISERROR(MATCH($J182,SorP!$B$1:$B$6279,0)),"",INDIRECT("'SorP'!$A$"&amp;MATCH($S182&amp;$J182,SorP!C:C,0))))</f>
        <v>TW-TAO</v>
      </c>
      <c r="U182" s="201"/>
      <c r="V182" s="226">
        <f ca="1">IF(C182="",NA(),IF(OR(C182="Smelter not listed",C182="Smelter not yet identified"),MATCH($B182&amp;$D182,'Smelter Look-up'!$J:$J,0),MATCH($B182&amp;$C182,'Smelter Look-up'!$J:$J,0)))</f>
        <v>255</v>
      </c>
      <c r="X182" s="227">
        <f t="shared" ca="1" si="25"/>
        <v>0</v>
      </c>
      <c r="AB182" s="228" t="str">
        <f t="shared" ca="1" si="26"/>
        <v>GoldSingway Technology Co., Ltd.</v>
      </c>
    </row>
    <row r="183" spans="1:28" s="227" customFormat="1" ht="25.5">
      <c r="A183" s="181" t="s">
        <v>728</v>
      </c>
      <c r="B183" s="182" t="str">
        <f ca="1">IF(LEN(A183)=0,"",INDEX('Smelter Look-up'!$A:$A,MATCH($A183,'Smelter Look-up'!$E:$E,0)))</f>
        <v>Gold</v>
      </c>
      <c r="C183" s="186" t="str">
        <f ca="1">IF(LEN(A183)=0,"",INDEX('Smelter Look-up'!$C:$C,MATCH($A183,'Smelter Look-up'!$E:$E,0)))</f>
        <v>Solar Applied Materials Technology Corp.</v>
      </c>
      <c r="D183" s="230"/>
      <c r="E183" s="182" t="str">
        <f ca="1">IF(ISERROR($V183),"",OFFSET('Smelter Look-up'!$D$4,$V183-4,0)&amp;"")</f>
        <v>TAIWAN, PROVINCE OF CHINA</v>
      </c>
      <c r="F183" s="182" t="str">
        <f ca="1">IF(ISERROR($V183),"",OFFSET('Smelter Look-up'!$E$4,$V183-4,0))</f>
        <v>CID001761</v>
      </c>
      <c r="G183" s="182" t="str">
        <f ca="1">IF(C183=$X$4,IF(ISERROR($V183),"Enter smelter details","RMI"),IF(ISERROR($V183),"",OFFSET('Smelter Look-up'!$F$4,$V183-4,0)))</f>
        <v>RMI</v>
      </c>
      <c r="H183" s="183" t="s">
        <v>15807</v>
      </c>
      <c r="I183" s="184" t="str">
        <f ca="1">IF(ISERROR($V183),"",OFFSET('Smelter Look-up'!$H$4,$V183-4,0))</f>
        <v>Tainan City</v>
      </c>
      <c r="J183" s="184" t="str">
        <f ca="1">IF(ISERROR($V183),"",OFFSET('Smelter Look-up'!$I$4,$V183-4,0))</f>
        <v>Tainan</v>
      </c>
      <c r="K183" s="224" t="s">
        <v>15807</v>
      </c>
      <c r="L183" s="224" t="s">
        <v>15807</v>
      </c>
      <c r="M183" s="224" t="s">
        <v>15807</v>
      </c>
      <c r="N183" s="224" t="s">
        <v>15807</v>
      </c>
      <c r="O183" s="224" t="s">
        <v>490</v>
      </c>
      <c r="P183" s="185" t="s">
        <v>15807</v>
      </c>
      <c r="Q183" s="225" t="s">
        <v>15807</v>
      </c>
      <c r="R183" s="182" t="str">
        <f ca="1">IF(ISERROR($V183),"",OFFSET('Smelter Look-up'!$C$4,$V183-4,0)&amp;"")</f>
        <v>Solar Applied Materials Technology Corp.</v>
      </c>
      <c r="S183" s="181" t="str">
        <f t="shared" ca="1" si="24"/>
        <v>TW</v>
      </c>
      <c r="T183" s="181" t="str">
        <f ca="1">IF(B183="","",IF(ISERROR(MATCH($J183,SorP!$B$1:$B$6279,0)),"",INDIRECT("'SorP'!$A$"&amp;MATCH($S183&amp;$J183,SorP!C:C,0))))</f>
        <v>TW-TNN</v>
      </c>
      <c r="U183" s="201"/>
      <c r="V183" s="226">
        <f ca="1">IF(C183="",NA(),IF(OR(C183="Smelter not listed",C183="Smelter not yet identified"),MATCH($B183&amp;$D183,'Smelter Look-up'!$J:$J,0),MATCH($B183&amp;$C183,'Smelter Look-up'!$J:$J,0)))</f>
        <v>258</v>
      </c>
      <c r="X183" s="227">
        <f t="shared" ca="1" si="25"/>
        <v>0</v>
      </c>
      <c r="AB183" s="228" t="str">
        <f t="shared" ca="1" si="26"/>
        <v>GoldSolar Applied Materials Technology Corp.</v>
      </c>
    </row>
    <row r="184" spans="1:28" s="227" customFormat="1" ht="20.25">
      <c r="A184" s="181" t="s">
        <v>729</v>
      </c>
      <c r="B184" s="182" t="str">
        <f ca="1">IF(LEN(A184)=0,"",INDEX('Smelter Look-up'!$A:$A,MATCH($A184,'Smelter Look-up'!$E:$E,0)))</f>
        <v>Gold</v>
      </c>
      <c r="C184" s="186" t="str">
        <f ca="1">IF(LEN(A184)=0,"",INDEX('Smelter Look-up'!$C:$C,MATCH($A184,'Smelter Look-up'!$E:$E,0)))</f>
        <v>Sumitomo Metal Mining Co., Ltd.</v>
      </c>
      <c r="D184" s="230"/>
      <c r="E184" s="182" t="str">
        <f ca="1">IF(ISERROR($V184),"",OFFSET('Smelter Look-up'!$D$4,$V184-4,0)&amp;"")</f>
        <v>JAPAN</v>
      </c>
      <c r="F184" s="182" t="str">
        <f ca="1">IF(ISERROR($V184),"",OFFSET('Smelter Look-up'!$E$4,$V184-4,0))</f>
        <v>CID001798</v>
      </c>
      <c r="G184" s="182" t="str">
        <f ca="1">IF(C184=$X$4,IF(ISERROR($V184),"Enter smelter details","RMI"),IF(ISERROR($V184),"",OFFSET('Smelter Look-up'!$F$4,$V184-4,0)))</f>
        <v>RMI</v>
      </c>
      <c r="H184" s="183" t="s">
        <v>15807</v>
      </c>
      <c r="I184" s="184" t="str">
        <f ca="1">IF(ISERROR($V184),"",OFFSET('Smelter Look-up'!$H$4,$V184-4,0))</f>
        <v>Saijo</v>
      </c>
      <c r="J184" s="184" t="str">
        <f ca="1">IF(ISERROR($V184),"",OFFSET('Smelter Look-up'!$I$4,$V184-4,0))</f>
        <v>Ehime</v>
      </c>
      <c r="K184" s="224" t="s">
        <v>15807</v>
      </c>
      <c r="L184" s="224" t="s">
        <v>15807</v>
      </c>
      <c r="M184" s="224" t="s">
        <v>15807</v>
      </c>
      <c r="N184" s="224" t="s">
        <v>15807</v>
      </c>
      <c r="O184" s="224" t="s">
        <v>490</v>
      </c>
      <c r="P184" s="185" t="s">
        <v>15807</v>
      </c>
      <c r="Q184" s="225" t="s">
        <v>15807</v>
      </c>
      <c r="R184" s="182" t="str">
        <f ca="1">IF(ISERROR($V184),"",OFFSET('Smelter Look-up'!$C$4,$V184-4,0)&amp;"")</f>
        <v>Sumitomo Metal Mining Co., Ltd.</v>
      </c>
      <c r="S184" s="181" t="str">
        <f t="shared" ca="1" si="24"/>
        <v>JP</v>
      </c>
      <c r="T184" s="181" t="str">
        <f ca="1">IF(B184="","",IF(ISERROR(MATCH($J184,SorP!$B$1:$B$6279,0)),"",INDIRECT("'SorP'!$A$"&amp;MATCH($S184&amp;$J184,SorP!C:C,0))))</f>
        <v>JP-38</v>
      </c>
      <c r="U184" s="201"/>
      <c r="V184" s="226">
        <f ca="1">IF(C184="",NA(),IF(OR(C184="Smelter not listed",C184="Smelter not yet identified"),MATCH($B184&amp;$D184,'Smelter Look-up'!$J:$J,0),MATCH($B184&amp;$C184,'Smelter Look-up'!$J:$J,0)))</f>
        <v>265</v>
      </c>
      <c r="X184" s="227">
        <f t="shared" ca="1" si="25"/>
        <v>0</v>
      </c>
      <c r="AB184" s="228" t="str">
        <f t="shared" ca="1" si="26"/>
        <v>GoldSumitomo Metal Mining Co., Ltd.</v>
      </c>
    </row>
    <row r="185" spans="1:28" s="227" customFormat="1" ht="20.25">
      <c r="A185" s="181" t="s">
        <v>2452</v>
      </c>
      <c r="B185" s="182" t="str">
        <f ca="1">IF(LEN(A185)=0,"",INDEX('Smelter Look-up'!$A:$A,MATCH($A185,'Smelter Look-up'!$E:$E,0)))</f>
        <v>Gold</v>
      </c>
      <c r="C185" s="186" t="str">
        <f ca="1">IF(LEN(A185)=0,"",INDEX('Smelter Look-up'!$C:$C,MATCH($A185,'Smelter Look-up'!$E:$E,0)))</f>
        <v>SungEel HiMetal Co., Ltd.</v>
      </c>
      <c r="D185" s="230"/>
      <c r="E185" s="182" t="str">
        <f ca="1">IF(ISERROR($V185),"",OFFSET('Smelter Look-up'!$D$4,$V185-4,0)&amp;"")</f>
        <v>KOREA, REPUBLIC OF</v>
      </c>
      <c r="F185" s="182" t="str">
        <f ca="1">IF(ISERROR($V185),"",OFFSET('Smelter Look-up'!$E$4,$V185-4,0))</f>
        <v>CID002918</v>
      </c>
      <c r="G185" s="182" t="str">
        <f ca="1">IF(C185=$X$4,IF(ISERROR($V185),"Enter smelter details","RMI"),IF(ISERROR($V185),"",OFFSET('Smelter Look-up'!$F$4,$V185-4,0)))</f>
        <v>RMI</v>
      </c>
      <c r="H185" s="183" t="s">
        <v>15807</v>
      </c>
      <c r="I185" s="184" t="str">
        <f ca="1">IF(ISERROR($V185),"",OFFSET('Smelter Look-up'!$H$4,$V185-4,0))</f>
        <v>Gunsan-si</v>
      </c>
      <c r="J185" s="184" t="str">
        <f ca="1">IF(ISERROR($V185),"",OFFSET('Smelter Look-up'!$I$4,$V185-4,0))</f>
        <v>Jeollabuk-do</v>
      </c>
      <c r="K185" s="224" t="s">
        <v>15807</v>
      </c>
      <c r="L185" s="224" t="s">
        <v>15807</v>
      </c>
      <c r="M185" s="224" t="s">
        <v>15807</v>
      </c>
      <c r="N185" s="224" t="s">
        <v>15807</v>
      </c>
      <c r="O185" s="224" t="s">
        <v>15811</v>
      </c>
      <c r="P185" s="185" t="s">
        <v>488</v>
      </c>
      <c r="Q185" s="225" t="s">
        <v>15807</v>
      </c>
      <c r="R185" s="182" t="str">
        <f ca="1">IF(ISERROR($V185),"",OFFSET('Smelter Look-up'!$C$4,$V185-4,0)&amp;"")</f>
        <v>SungEel HiMetal Co., Ltd.</v>
      </c>
      <c r="S185" s="181" t="str">
        <f t="shared" ca="1" si="24"/>
        <v>KR</v>
      </c>
      <c r="T185" s="181" t="str">
        <f ca="1">IF(B185="","",IF(ISERROR(MATCH($J185,SorP!$B$1:$B$6279,0)),"",INDIRECT("'SorP'!$A$"&amp;MATCH($S185&amp;$J185,SorP!C:C,0))))</f>
        <v>KR-45</v>
      </c>
      <c r="U185" s="201"/>
      <c r="V185" s="226">
        <f ca="1">IF(C185="",NA(),IF(OR(C185="Smelter not listed",C185="Smelter not yet identified"),MATCH($B185&amp;$D185,'Smelter Look-up'!$J:$J,0),MATCH($B185&amp;$C185,'Smelter Look-up'!$J:$J,0)))</f>
        <v>266</v>
      </c>
      <c r="X185" s="227">
        <f t="shared" ca="1" si="25"/>
        <v>0</v>
      </c>
      <c r="AB185" s="228" t="str">
        <f t="shared" ca="1" si="26"/>
        <v>GoldSungEel HiMetal Co., Ltd.</v>
      </c>
    </row>
    <row r="186" spans="1:28" s="227" customFormat="1" ht="20.25">
      <c r="A186" s="181" t="s">
        <v>1712</v>
      </c>
      <c r="B186" s="182" t="str">
        <f ca="1">IF(LEN(A186)=0,"",INDEX('Smelter Look-up'!$A:$A,MATCH($A186,'Smelter Look-up'!$E:$E,0)))</f>
        <v>Gold</v>
      </c>
      <c r="C186" s="186" t="str">
        <f ca="1">IF(LEN(A186)=0,"",INDEX('Smelter Look-up'!$C:$C,MATCH($A186,'Smelter Look-up'!$E:$E,0)))</f>
        <v>T.C.A S.p.A</v>
      </c>
      <c r="D186" s="230"/>
      <c r="E186" s="182" t="str">
        <f ca="1">IF(ISERROR($V186),"",OFFSET('Smelter Look-up'!$D$4,$V186-4,0)&amp;"")</f>
        <v>ITALY</v>
      </c>
      <c r="F186" s="182" t="str">
        <f ca="1">IF(ISERROR($V186),"",OFFSET('Smelter Look-up'!$E$4,$V186-4,0))</f>
        <v>CID002580</v>
      </c>
      <c r="G186" s="182" t="str">
        <f ca="1">IF(C186=$X$4,IF(ISERROR($V186),"Enter smelter details","RMI"),IF(ISERROR($V186),"",OFFSET('Smelter Look-up'!$F$4,$V186-4,0)))</f>
        <v>RMI</v>
      </c>
      <c r="H186" s="183" t="s">
        <v>15807</v>
      </c>
      <c r="I186" s="184" t="str">
        <f ca="1">IF(ISERROR($V186),"",OFFSET('Smelter Look-up'!$H$4,$V186-4,0))</f>
        <v>Capolona</v>
      </c>
      <c r="J186" s="184" t="str">
        <f ca="1">IF(ISERROR($V186),"",OFFSET('Smelter Look-up'!$I$4,$V186-4,0))</f>
        <v>Toscana</v>
      </c>
      <c r="K186" s="224" t="s">
        <v>15807</v>
      </c>
      <c r="L186" s="224" t="s">
        <v>15807</v>
      </c>
      <c r="M186" s="224" t="s">
        <v>15807</v>
      </c>
      <c r="N186" s="224" t="s">
        <v>15807</v>
      </c>
      <c r="O186" s="224" t="s">
        <v>490</v>
      </c>
      <c r="P186" s="185" t="s">
        <v>15807</v>
      </c>
      <c r="Q186" s="225" t="s">
        <v>15807</v>
      </c>
      <c r="R186" s="182" t="str">
        <f ca="1">IF(ISERROR($V186),"",OFFSET('Smelter Look-up'!$C$4,$V186-4,0)&amp;"")</f>
        <v>T.C.A S.p.A</v>
      </c>
      <c r="S186" s="181" t="str">
        <f t="shared" ca="1" si="24"/>
        <v>IT</v>
      </c>
      <c r="T186" s="181" t="str">
        <f ca="1">IF(B186="","",IF(ISERROR(MATCH($J186,SorP!$B$1:$B$6279,0)),"",INDIRECT("'SorP'!$A$"&amp;MATCH($S186&amp;$J186,SorP!C:C,0))))</f>
        <v>IT-52</v>
      </c>
      <c r="U186" s="201"/>
      <c r="V186" s="226">
        <f ca="1">IF(C186="",NA(),IF(OR(C186="Smelter not listed",C186="Smelter not yet identified"),MATCH($B186&amp;$D186,'Smelter Look-up'!$J:$J,0),MATCH($B186&amp;$C186,'Smelter Look-up'!$J:$J,0)))</f>
        <v>269</v>
      </c>
      <c r="X186" s="227">
        <f t="shared" ca="1" si="25"/>
        <v>0</v>
      </c>
      <c r="AB186" s="228" t="str">
        <f t="shared" ca="1" si="26"/>
        <v>GoldT.C.A S.p.A</v>
      </c>
    </row>
    <row r="187" spans="1:28" s="227" customFormat="1" ht="20.25">
      <c r="A187" s="181" t="s">
        <v>730</v>
      </c>
      <c r="B187" s="182" t="str">
        <f ca="1">IF(LEN(A187)=0,"",INDEX('Smelter Look-up'!$A:$A,MATCH($A187,'Smelter Look-up'!$E:$E,0)))</f>
        <v>Gold</v>
      </c>
      <c r="C187" s="186" t="str">
        <f ca="1">IF(LEN(A187)=0,"",INDEX('Smelter Look-up'!$C:$C,MATCH($A187,'Smelter Look-up'!$E:$E,0)))</f>
        <v>Tanaka Kikinzoku Kogyo K.K.</v>
      </c>
      <c r="D187" s="230"/>
      <c r="E187" s="182" t="str">
        <f ca="1">IF(ISERROR($V187),"",OFFSET('Smelter Look-up'!$D$4,$V187-4,0)&amp;"")</f>
        <v>JAPAN</v>
      </c>
      <c r="F187" s="182" t="str">
        <f ca="1">IF(ISERROR($V187),"",OFFSET('Smelter Look-up'!$E$4,$V187-4,0))</f>
        <v>CID001875</v>
      </c>
      <c r="G187" s="182" t="str">
        <f ca="1">IF(C187=$X$4,IF(ISERROR($V187),"Enter smelter details","RMI"),IF(ISERROR($V187),"",OFFSET('Smelter Look-up'!$F$4,$V187-4,0)))</f>
        <v>RMI</v>
      </c>
      <c r="H187" s="183" t="s">
        <v>15807</v>
      </c>
      <c r="I187" s="184" t="str">
        <f ca="1">IF(ISERROR($V187),"",OFFSET('Smelter Look-up'!$H$4,$V187-4,0))</f>
        <v>Hiratsuka</v>
      </c>
      <c r="J187" s="184" t="str">
        <f ca="1">IF(ISERROR($V187),"",OFFSET('Smelter Look-up'!$I$4,$V187-4,0))</f>
        <v>Kanagawa</v>
      </c>
      <c r="K187" s="224" t="s">
        <v>15807</v>
      </c>
      <c r="L187" s="224" t="s">
        <v>15807</v>
      </c>
      <c r="M187" s="224" t="s">
        <v>15807</v>
      </c>
      <c r="N187" s="224" t="s">
        <v>15807</v>
      </c>
      <c r="O187" s="224" t="s">
        <v>490</v>
      </c>
      <c r="P187" s="185" t="s">
        <v>15807</v>
      </c>
      <c r="Q187" s="225" t="s">
        <v>15807</v>
      </c>
      <c r="R187" s="182" t="str">
        <f ca="1">IF(ISERROR($V187),"",OFFSET('Smelter Look-up'!$C$4,$V187-4,0)&amp;"")</f>
        <v>Tanaka Kikinzoku Kogyo K.K.</v>
      </c>
      <c r="S187" s="181" t="str">
        <f t="shared" ca="1" si="24"/>
        <v>JP</v>
      </c>
      <c r="T187" s="181" t="str">
        <f ca="1">IF(B187="","",IF(ISERROR(MATCH($J187,SorP!$B$1:$B$6279,0)),"",INDIRECT("'SorP'!$A$"&amp;MATCH($S187&amp;$J187,SorP!C:C,0))))</f>
        <v>JP-14</v>
      </c>
      <c r="U187" s="201"/>
      <c r="V187" s="226">
        <f ca="1">IF(C187="",NA(),IF(OR(C187="Smelter not listed",C187="Smelter not yet identified"),MATCH($B187&amp;$D187,'Smelter Look-up'!$J:$J,0),MATCH($B187&amp;$C187,'Smelter Look-up'!$J:$J,0)))</f>
        <v>278</v>
      </c>
      <c r="X187" s="227">
        <f t="shared" ca="1" si="25"/>
        <v>0</v>
      </c>
      <c r="AB187" s="228" t="str">
        <f t="shared" ca="1" si="26"/>
        <v>GoldTanaka Kikinzoku Kogyo K.K.</v>
      </c>
    </row>
    <row r="188" spans="1:28" s="227" customFormat="1" ht="20.25">
      <c r="A188" s="181" t="s">
        <v>733</v>
      </c>
      <c r="B188" s="182" t="str">
        <f ca="1">IF(LEN(A188)=0,"",INDEX('Smelter Look-up'!$A:$A,MATCH($A188,'Smelter Look-up'!$E:$E,0)))</f>
        <v>Gold</v>
      </c>
      <c r="C188" s="186" t="str">
        <f ca="1">IF(LEN(A188)=0,"",INDEX('Smelter Look-up'!$C:$C,MATCH($A188,'Smelter Look-up'!$E:$E,0)))</f>
        <v>Tokuriki Honten Co., Ltd.</v>
      </c>
      <c r="D188" s="230"/>
      <c r="E188" s="182" t="str">
        <f ca="1">IF(ISERROR($V188),"",OFFSET('Smelter Look-up'!$D$4,$V188-4,0)&amp;"")</f>
        <v>JAPAN</v>
      </c>
      <c r="F188" s="182" t="str">
        <f ca="1">IF(ISERROR($V188),"",OFFSET('Smelter Look-up'!$E$4,$V188-4,0))</f>
        <v>CID001938</v>
      </c>
      <c r="G188" s="182" t="str">
        <f ca="1">IF(C188=$X$4,IF(ISERROR($V188),"Enter smelter details","RMI"),IF(ISERROR($V188),"",OFFSET('Smelter Look-up'!$F$4,$V188-4,0)))</f>
        <v>RMI</v>
      </c>
      <c r="H188" s="183" t="s">
        <v>15807</v>
      </c>
      <c r="I188" s="184" t="str">
        <f ca="1">IF(ISERROR($V188),"",OFFSET('Smelter Look-up'!$H$4,$V188-4,0))</f>
        <v>Kuki</v>
      </c>
      <c r="J188" s="184" t="str">
        <f ca="1">IF(ISERROR($V188),"",OFFSET('Smelter Look-up'!$I$4,$V188-4,0))</f>
        <v>Saitama</v>
      </c>
      <c r="K188" s="224" t="s">
        <v>15807</v>
      </c>
      <c r="L188" s="224" t="s">
        <v>15807</v>
      </c>
      <c r="M188" s="224" t="s">
        <v>15807</v>
      </c>
      <c r="N188" s="224" t="s">
        <v>15807</v>
      </c>
      <c r="O188" s="224" t="s">
        <v>490</v>
      </c>
      <c r="P188" s="185" t="s">
        <v>15807</v>
      </c>
      <c r="Q188" s="225" t="s">
        <v>15807</v>
      </c>
      <c r="R188" s="182" t="str">
        <f ca="1">IF(ISERROR($V188),"",OFFSET('Smelter Look-up'!$C$4,$V188-4,0)&amp;"")</f>
        <v>Tokuriki Honten Co., Ltd.</v>
      </c>
      <c r="S188" s="181" t="str">
        <f t="shared" ca="1" si="24"/>
        <v>JP</v>
      </c>
      <c r="T188" s="181" t="str">
        <f ca="1">IF(B188="","",IF(ISERROR(MATCH($J188,SorP!$B$1:$B$6279,0)),"",INDIRECT("'SorP'!$A$"&amp;MATCH($S188&amp;$J188,SorP!C:C,0))))</f>
        <v>JP-11</v>
      </c>
      <c r="U188" s="201"/>
      <c r="V188" s="226">
        <f ca="1">IF(C188="",NA(),IF(OR(C188="Smelter not listed",C188="Smelter not yet identified"),MATCH($B188&amp;$D188,'Smelter Look-up'!$J:$J,0),MATCH($B188&amp;$C188,'Smelter Look-up'!$J:$J,0)))</f>
        <v>283</v>
      </c>
      <c r="X188" s="227">
        <f t="shared" ca="1" si="25"/>
        <v>0</v>
      </c>
      <c r="AB188" s="228" t="str">
        <f t="shared" ca="1" si="26"/>
        <v>GoldTokuriki Honten Co., Ltd.</v>
      </c>
    </row>
    <row r="189" spans="1:28" s="227" customFormat="1" ht="20.25">
      <c r="A189" s="181" t="s">
        <v>2328</v>
      </c>
      <c r="B189" s="182" t="str">
        <f ca="1">IF(LEN(A189)=0,"",INDEX('Smelter Look-up'!$A:$A,MATCH($A189,'Smelter Look-up'!$E:$E,0)))</f>
        <v>Gold</v>
      </c>
      <c r="C189" s="186" t="str">
        <f ca="1">IF(LEN(A189)=0,"",INDEX('Smelter Look-up'!$C:$C,MATCH($A189,'Smelter Look-up'!$E:$E,0)))</f>
        <v>TOO Tau-Ken-Altyn</v>
      </c>
      <c r="D189" s="230"/>
      <c r="E189" s="182" t="str">
        <f ca="1">IF(ISERROR($V189),"",OFFSET('Smelter Look-up'!$D$4,$V189-4,0)&amp;"")</f>
        <v>KAZAKHSTAN</v>
      </c>
      <c r="F189" s="182" t="str">
        <f ca="1">IF(ISERROR($V189),"",OFFSET('Smelter Look-up'!$E$4,$V189-4,0))</f>
        <v>CID002615</v>
      </c>
      <c r="G189" s="182" t="str">
        <f ca="1">IF(C189=$X$4,IF(ISERROR($V189),"Enter smelter details","RMI"),IF(ISERROR($V189),"",OFFSET('Smelter Look-up'!$F$4,$V189-4,0)))</f>
        <v>RMI</v>
      </c>
      <c r="H189" s="183" t="s">
        <v>15807</v>
      </c>
      <c r="I189" s="184" t="str">
        <f ca="1">IF(ISERROR($V189),"",OFFSET('Smelter Look-up'!$H$4,$V189-4,0))</f>
        <v>Astana</v>
      </c>
      <c r="J189" s="184" t="str">
        <f ca="1">IF(ISERROR($V189),"",OFFSET('Smelter Look-up'!$I$4,$V189-4,0))</f>
        <v>Almaty</v>
      </c>
      <c r="K189" s="224" t="s">
        <v>15807</v>
      </c>
      <c r="L189" s="224" t="s">
        <v>15807</v>
      </c>
      <c r="M189" s="224" t="s">
        <v>15807</v>
      </c>
      <c r="N189" s="224" t="s">
        <v>15807</v>
      </c>
      <c r="O189" s="224" t="s">
        <v>490</v>
      </c>
      <c r="P189" s="185" t="s">
        <v>15807</v>
      </c>
      <c r="Q189" s="225" t="s">
        <v>15807</v>
      </c>
      <c r="R189" s="182" t="str">
        <f ca="1">IF(ISERROR($V189),"",OFFSET('Smelter Look-up'!$C$4,$V189-4,0)&amp;"")</f>
        <v>TOO Tau-Ken-Altyn</v>
      </c>
      <c r="S189" s="181" t="str">
        <f t="shared" ca="1" si="24"/>
        <v>KZ</v>
      </c>
      <c r="T189" s="181" t="str">
        <f ca="1">IF(B189="","",IF(ISERROR(MATCH($J189,SorP!$B$1:$B$6279,0)),"",INDIRECT("'SorP'!$A$"&amp;MATCH($S189&amp;$J189,SorP!C:C,0))))</f>
        <v>KZ-ALA</v>
      </c>
      <c r="U189" s="201"/>
      <c r="V189" s="226">
        <f ca="1">IF(C189="",NA(),IF(OR(C189="Smelter not listed",C189="Smelter not yet identified"),MATCH($B189&amp;$D189,'Smelter Look-up'!$J:$J,0),MATCH($B189&amp;$C189,'Smelter Look-up'!$J:$J,0)))</f>
        <v>287</v>
      </c>
      <c r="X189" s="227">
        <f t="shared" ca="1" si="25"/>
        <v>0</v>
      </c>
      <c r="AB189" s="228" t="str">
        <f t="shared" ca="1" si="26"/>
        <v>GoldTOO Tau-Ken-Altyn</v>
      </c>
    </row>
    <row r="190" spans="1:28" s="227" customFormat="1" ht="25.5">
      <c r="A190" s="181" t="s">
        <v>735</v>
      </c>
      <c r="B190" s="182" t="str">
        <f ca="1">IF(LEN(A190)=0,"",INDEX('Smelter Look-up'!$A:$A,MATCH($A190,'Smelter Look-up'!$E:$E,0)))</f>
        <v>Gold</v>
      </c>
      <c r="C190" s="186" t="str">
        <f ca="1">IF(LEN(A190)=0,"",INDEX('Smelter Look-up'!$C:$C,MATCH($A190,'Smelter Look-up'!$E:$E,0)))</f>
        <v>Torecom</v>
      </c>
      <c r="D190" s="230"/>
      <c r="E190" s="182" t="str">
        <f ca="1">IF(ISERROR($V190),"",OFFSET('Smelter Look-up'!$D$4,$V190-4,0)&amp;"")</f>
        <v>KOREA, REPUBLIC OF</v>
      </c>
      <c r="F190" s="182" t="str">
        <f ca="1">IF(ISERROR($V190),"",OFFSET('Smelter Look-up'!$E$4,$V190-4,0))</f>
        <v>CID001955</v>
      </c>
      <c r="G190" s="182" t="str">
        <f ca="1">IF(C190=$X$4,IF(ISERROR($V190),"Enter smelter details","RMI"),IF(ISERROR($V190),"",OFFSET('Smelter Look-up'!$F$4,$V190-4,0)))</f>
        <v>RMI</v>
      </c>
      <c r="H190" s="183" t="s">
        <v>15807</v>
      </c>
      <c r="I190" s="184" t="str">
        <f ca="1">IF(ISERROR($V190),"",OFFSET('Smelter Look-up'!$H$4,$V190-4,0))</f>
        <v>Asan</v>
      </c>
      <c r="J190" s="184" t="str">
        <f ca="1">IF(ISERROR($V190),"",OFFSET('Smelter Look-up'!$I$4,$V190-4,0))</f>
        <v>Chungcheongnam-do</v>
      </c>
      <c r="K190" s="224" t="s">
        <v>15807</v>
      </c>
      <c r="L190" s="224" t="s">
        <v>15807</v>
      </c>
      <c r="M190" s="224" t="s">
        <v>15807</v>
      </c>
      <c r="N190" s="224" t="s">
        <v>15807</v>
      </c>
      <c r="O190" s="224" t="s">
        <v>15810</v>
      </c>
      <c r="P190" s="185" t="s">
        <v>489</v>
      </c>
      <c r="Q190" s="225" t="s">
        <v>15807</v>
      </c>
      <c r="R190" s="182" t="str">
        <f ca="1">IF(ISERROR($V190),"",OFFSET('Smelter Look-up'!$C$4,$V190-4,0)&amp;"")</f>
        <v>Torecom</v>
      </c>
      <c r="S190" s="181" t="str">
        <f t="shared" ca="1" si="24"/>
        <v>KR</v>
      </c>
      <c r="T190" s="181" t="str">
        <f ca="1">IF(B190="","",IF(ISERROR(MATCH($J190,SorP!$B$1:$B$6279,0)),"",INDIRECT("'SorP'!$A$"&amp;MATCH($S190&amp;$J190,SorP!C:C,0))))</f>
        <v>KR-44</v>
      </c>
      <c r="U190" s="201"/>
      <c r="V190" s="226">
        <f ca="1">IF(C190="",NA(),IF(OR(C190="Smelter not listed",C190="Smelter not yet identified"),MATCH($B190&amp;$D190,'Smelter Look-up'!$J:$J,0),MATCH($B190&amp;$C190,'Smelter Look-up'!$J:$J,0)))</f>
        <v>288</v>
      </c>
      <c r="X190" s="227">
        <f t="shared" ca="1" si="25"/>
        <v>0</v>
      </c>
      <c r="AB190" s="228" t="str">
        <f t="shared" ca="1" si="26"/>
        <v>GoldTorecom</v>
      </c>
    </row>
    <row r="191" spans="1:28" s="227" customFormat="1" ht="25.5">
      <c r="A191" s="181" t="s">
        <v>736</v>
      </c>
      <c r="B191" s="182" t="str">
        <f ca="1">IF(LEN(A191)=0,"",INDEX('Smelter Look-up'!$A:$A,MATCH($A191,'Smelter Look-up'!$E:$E,0)))</f>
        <v>Gold</v>
      </c>
      <c r="C191" s="186" t="str">
        <f ca="1">IF(LEN(A191)=0,"",INDEX('Smelter Look-up'!$C:$C,MATCH($A191,'Smelter Look-up'!$E:$E,0)))</f>
        <v>Umicore S.A. Business Unit Precious Metals Refining</v>
      </c>
      <c r="D191" s="230"/>
      <c r="E191" s="182" t="str">
        <f ca="1">IF(ISERROR($V191),"",OFFSET('Smelter Look-up'!$D$4,$V191-4,0)&amp;"")</f>
        <v>BELGIUM</v>
      </c>
      <c r="F191" s="182" t="str">
        <f ca="1">IF(ISERROR($V191),"",OFFSET('Smelter Look-up'!$E$4,$V191-4,0))</f>
        <v>CID001980</v>
      </c>
      <c r="G191" s="182" t="str">
        <f ca="1">IF(C191=$X$4,IF(ISERROR($V191),"Enter smelter details","RMI"),IF(ISERROR($V191),"",OFFSET('Smelter Look-up'!$F$4,$V191-4,0)))</f>
        <v>RMI</v>
      </c>
      <c r="H191" s="183" t="s">
        <v>15807</v>
      </c>
      <c r="I191" s="184" t="str">
        <f ca="1">IF(ISERROR($V191),"",OFFSET('Smelter Look-up'!$H$4,$V191-4,0))</f>
        <v>Hoboken</v>
      </c>
      <c r="J191" s="184" t="str">
        <f ca="1">IF(ISERROR($V191),"",OFFSET('Smelter Look-up'!$I$4,$V191-4,0))</f>
        <v>Antwerpen</v>
      </c>
      <c r="K191" s="224" t="s">
        <v>15807</v>
      </c>
      <c r="L191" s="224" t="s">
        <v>15807</v>
      </c>
      <c r="M191" s="224" t="s">
        <v>15807</v>
      </c>
      <c r="N191" s="224" t="s">
        <v>15807</v>
      </c>
      <c r="O191" s="224" t="s">
        <v>490</v>
      </c>
      <c r="P191" s="185" t="s">
        <v>15807</v>
      </c>
      <c r="Q191" s="225" t="s">
        <v>15807</v>
      </c>
      <c r="R191" s="182" t="str">
        <f ca="1">IF(ISERROR($V191),"",OFFSET('Smelter Look-up'!$C$4,$V191-4,0)&amp;"")</f>
        <v>Umicore S.A. Business Unit Precious Metals Refining</v>
      </c>
      <c r="S191" s="181" t="str">
        <f t="shared" ca="1" si="24"/>
        <v>BE</v>
      </c>
      <c r="T191" s="181" t="str">
        <f ca="1">IF(B191="","",IF(ISERROR(MATCH($J191,SorP!$B$1:$B$6279,0)),"",INDIRECT("'SorP'!$A$"&amp;MATCH($S191&amp;$J191,SorP!C:C,0))))</f>
        <v>BE-VAN</v>
      </c>
      <c r="U191" s="201"/>
      <c r="V191" s="226">
        <f ca="1">IF(C191="",NA(),IF(OR(C191="Smelter not listed",C191="Smelter not yet identified"),MATCH($B191&amp;$D191,'Smelter Look-up'!$J:$J,0),MATCH($B191&amp;$C191,'Smelter Look-up'!$J:$J,0)))</f>
        <v>293</v>
      </c>
      <c r="X191" s="227">
        <f t="shared" ca="1" si="25"/>
        <v>0</v>
      </c>
      <c r="AB191" s="228" t="str">
        <f t="shared" ca="1" si="26"/>
        <v>GoldUmicore S.A. Business Unit Precious Metals Refining</v>
      </c>
    </row>
    <row r="192" spans="1:28" s="227" customFormat="1" ht="25.5">
      <c r="A192" s="181" t="s">
        <v>737</v>
      </c>
      <c r="B192" s="182" t="str">
        <f ca="1">IF(LEN(A192)=0,"",INDEX('Smelter Look-up'!$A:$A,MATCH($A192,'Smelter Look-up'!$E:$E,0)))</f>
        <v>Gold</v>
      </c>
      <c r="C192" s="186" t="str">
        <f ca="1">IF(LEN(A192)=0,"",INDEX('Smelter Look-up'!$C:$C,MATCH($A192,'Smelter Look-up'!$E:$E,0)))</f>
        <v>United Precious Metal Refining, Inc.</v>
      </c>
      <c r="D192" s="230"/>
      <c r="E192" s="182" t="str">
        <f ca="1">IF(ISERROR($V192),"",OFFSET('Smelter Look-up'!$D$4,$V192-4,0)&amp;"")</f>
        <v>UNITED STATES OF AMERICA</v>
      </c>
      <c r="F192" s="182" t="str">
        <f ca="1">IF(ISERROR($V192),"",OFFSET('Smelter Look-up'!$E$4,$V192-4,0))</f>
        <v>CID001993</v>
      </c>
      <c r="G192" s="182" t="str">
        <f ca="1">IF(C192=$X$4,IF(ISERROR($V192),"Enter smelter details","RMI"),IF(ISERROR($V192),"",OFFSET('Smelter Look-up'!$F$4,$V192-4,0)))</f>
        <v>RMI</v>
      </c>
      <c r="H192" s="183" t="s">
        <v>15807</v>
      </c>
      <c r="I192" s="184" t="str">
        <f ca="1">IF(ISERROR($V192),"",OFFSET('Smelter Look-up'!$H$4,$V192-4,0))</f>
        <v>Alden</v>
      </c>
      <c r="J192" s="184" t="str">
        <f ca="1">IF(ISERROR($V192),"",OFFSET('Smelter Look-up'!$I$4,$V192-4,0))</f>
        <v>New York</v>
      </c>
      <c r="K192" s="224" t="s">
        <v>15807</v>
      </c>
      <c r="L192" s="224" t="s">
        <v>15807</v>
      </c>
      <c r="M192" s="224" t="s">
        <v>15807</v>
      </c>
      <c r="N192" s="224" t="s">
        <v>15807</v>
      </c>
      <c r="O192" s="224" t="s">
        <v>15810</v>
      </c>
      <c r="P192" s="185" t="s">
        <v>489</v>
      </c>
      <c r="Q192" s="225" t="s">
        <v>15807</v>
      </c>
      <c r="R192" s="182" t="str">
        <f ca="1">IF(ISERROR($V192),"",OFFSET('Smelter Look-up'!$C$4,$V192-4,0)&amp;"")</f>
        <v>United Precious Metal Refining, Inc.</v>
      </c>
      <c r="S192" s="181" t="str">
        <f t="shared" ca="1" si="24"/>
        <v>US</v>
      </c>
      <c r="T192" s="181" t="str">
        <f ca="1">IF(B192="","",IF(ISERROR(MATCH($J192,SorP!$B$1:$B$6279,0)),"",INDIRECT("'SorP'!$A$"&amp;MATCH($S192&amp;$J192,SorP!C:C,0))))</f>
        <v>US-NY</v>
      </c>
      <c r="U192" s="201"/>
      <c r="V192" s="226">
        <f ca="1">IF(C192="",NA(),IF(OR(C192="Smelter not listed",C192="Smelter not yet identified"),MATCH($B192&amp;$D192,'Smelter Look-up'!$J:$J,0),MATCH($B192&amp;$C192,'Smelter Look-up'!$J:$J,0)))</f>
        <v>294</v>
      </c>
      <c r="X192" s="227">
        <f t="shared" ca="1" si="25"/>
        <v>0</v>
      </c>
      <c r="AB192" s="228" t="str">
        <f t="shared" ca="1" si="26"/>
        <v>GoldUnited Precious Metal Refining, Inc.</v>
      </c>
    </row>
    <row r="193" spans="1:28" s="227" customFormat="1" ht="20.25">
      <c r="A193" s="181" t="s">
        <v>738</v>
      </c>
      <c r="B193" s="182" t="str">
        <f ca="1">IF(LEN(A193)=0,"",INDEX('Smelter Look-up'!$A:$A,MATCH($A193,'Smelter Look-up'!$E:$E,0)))</f>
        <v>Gold</v>
      </c>
      <c r="C193" s="186" t="str">
        <f ca="1">IF(LEN(A193)=0,"",INDEX('Smelter Look-up'!$C:$C,MATCH($A193,'Smelter Look-up'!$E:$E,0)))</f>
        <v>Valcambi S.A.</v>
      </c>
      <c r="D193" s="230"/>
      <c r="E193" s="182" t="str">
        <f ca="1">IF(ISERROR($V193),"",OFFSET('Smelter Look-up'!$D$4,$V193-4,0)&amp;"")</f>
        <v>SWITZERLAND</v>
      </c>
      <c r="F193" s="182" t="str">
        <f ca="1">IF(ISERROR($V193),"",OFFSET('Smelter Look-up'!$E$4,$V193-4,0))</f>
        <v>CID002003</v>
      </c>
      <c r="G193" s="182" t="str">
        <f ca="1">IF(C193=$X$4,IF(ISERROR($V193),"Enter smelter details","RMI"),IF(ISERROR($V193),"",OFFSET('Smelter Look-up'!$F$4,$V193-4,0)))</f>
        <v>RMI</v>
      </c>
      <c r="H193" s="183" t="s">
        <v>15807</v>
      </c>
      <c r="I193" s="184" t="str">
        <f ca="1">IF(ISERROR($V193),"",OFFSET('Smelter Look-up'!$H$4,$V193-4,0))</f>
        <v>Balerna</v>
      </c>
      <c r="J193" s="184" t="str">
        <f ca="1">IF(ISERROR($V193),"",OFFSET('Smelter Look-up'!$I$4,$V193-4,0))</f>
        <v>Ticino</v>
      </c>
      <c r="K193" s="224" t="s">
        <v>15807</v>
      </c>
      <c r="L193" s="224" t="s">
        <v>15807</v>
      </c>
      <c r="M193" s="224" t="s">
        <v>15807</v>
      </c>
      <c r="N193" s="224" t="s">
        <v>15807</v>
      </c>
      <c r="O193" s="224" t="s">
        <v>490</v>
      </c>
      <c r="P193" s="185" t="s">
        <v>15807</v>
      </c>
      <c r="Q193" s="225" t="s">
        <v>15807</v>
      </c>
      <c r="R193" s="182" t="str">
        <f ca="1">IF(ISERROR($V193),"",OFFSET('Smelter Look-up'!$C$4,$V193-4,0)&amp;"")</f>
        <v>Valcambi S.A.</v>
      </c>
      <c r="S193" s="181" t="str">
        <f t="shared" ca="1" si="24"/>
        <v>CH</v>
      </c>
      <c r="T193" s="181" t="str">
        <f ca="1">IF(B193="","",IF(ISERROR(MATCH($J193,SorP!$B$1:$B$6279,0)),"",INDIRECT("'SorP'!$A$"&amp;MATCH($S193&amp;$J193,SorP!C:C,0))))</f>
        <v>CH-TI</v>
      </c>
      <c r="U193" s="201"/>
      <c r="V193" s="226">
        <f ca="1">IF(C193="",NA(),IF(OR(C193="Smelter not listed",C193="Smelter not yet identified"),MATCH($B193&amp;$D193,'Smelter Look-up'!$J:$J,0),MATCH($B193&amp;$C193,'Smelter Look-up'!$J:$J,0)))</f>
        <v>295</v>
      </c>
      <c r="X193" s="227">
        <f t="shared" ca="1" si="25"/>
        <v>0</v>
      </c>
      <c r="AB193" s="228" t="str">
        <f t="shared" ca="1" si="26"/>
        <v>GoldValcambi S.A.</v>
      </c>
    </row>
    <row r="194" spans="1:28" s="227" customFormat="1" ht="20.25">
      <c r="A194" s="181" t="s">
        <v>739</v>
      </c>
      <c r="B194" s="182" t="str">
        <f ca="1">IF(LEN(A194)=0,"",INDEX('Smelter Look-up'!$A:$A,MATCH($A194,'Smelter Look-up'!$E:$E,0)))</f>
        <v>Gold</v>
      </c>
      <c r="C194" s="186" t="str">
        <f ca="1">IF(LEN(A194)=0,"",INDEX('Smelter Look-up'!$C:$C,MATCH($A194,'Smelter Look-up'!$E:$E,0)))</f>
        <v>Western Australian Mint (T/a The Perth Mint)</v>
      </c>
      <c r="D194" s="230"/>
      <c r="E194" s="182" t="str">
        <f ca="1">IF(ISERROR($V194),"",OFFSET('Smelter Look-up'!$D$4,$V194-4,0)&amp;"")</f>
        <v>AUSTRALIA</v>
      </c>
      <c r="F194" s="182" t="str">
        <f ca="1">IF(ISERROR($V194),"",OFFSET('Smelter Look-up'!$E$4,$V194-4,0))</f>
        <v>CID002030</v>
      </c>
      <c r="G194" s="182" t="str">
        <f ca="1">IF(C194=$X$4,IF(ISERROR($V194),"Enter smelter details","RMI"),IF(ISERROR($V194),"",OFFSET('Smelter Look-up'!$F$4,$V194-4,0)))</f>
        <v>RMI</v>
      </c>
      <c r="H194" s="183" t="s">
        <v>15807</v>
      </c>
      <c r="I194" s="184" t="str">
        <f ca="1">IF(ISERROR($V194),"",OFFSET('Smelter Look-up'!$H$4,$V194-4,0))</f>
        <v>Newburn</v>
      </c>
      <c r="J194" s="184" t="str">
        <f ca="1">IF(ISERROR($V194),"",OFFSET('Smelter Look-up'!$I$4,$V194-4,0))</f>
        <v>Western Australia</v>
      </c>
      <c r="K194" s="224" t="s">
        <v>15807</v>
      </c>
      <c r="L194" s="224" t="s">
        <v>15807</v>
      </c>
      <c r="M194" s="224" t="s">
        <v>15807</v>
      </c>
      <c r="N194" s="224" t="s">
        <v>15807</v>
      </c>
      <c r="O194" s="224" t="s">
        <v>490</v>
      </c>
      <c r="P194" s="185" t="s">
        <v>15807</v>
      </c>
      <c r="Q194" s="225" t="s">
        <v>15807</v>
      </c>
      <c r="R194" s="182" t="str">
        <f ca="1">IF(ISERROR($V194),"",OFFSET('Smelter Look-up'!$C$4,$V194-4,0)&amp;"")</f>
        <v>Western Australian Mint (T/a The Perth Mint)</v>
      </c>
      <c r="S194" s="181" t="str">
        <f t="shared" ca="1" si="24"/>
        <v>AU</v>
      </c>
      <c r="T194" s="181" t="str">
        <f ca="1">IF(B194="","",IF(ISERROR(MATCH($J194,SorP!$B$1:$B$6279,0)),"",INDIRECT("'SorP'!$A$"&amp;MATCH($S194&amp;$J194,SorP!C:C,0))))</f>
        <v>AU-WA</v>
      </c>
      <c r="U194" s="201"/>
      <c r="V194" s="226">
        <f ca="1">IF(C194="",NA(),IF(OR(C194="Smelter not listed",C194="Smelter not yet identified"),MATCH($B194&amp;$D194,'Smelter Look-up'!$J:$J,0),MATCH($B194&amp;$C194,'Smelter Look-up'!$J:$J,0)))</f>
        <v>297</v>
      </c>
      <c r="X194" s="227">
        <f t="shared" ca="1" si="25"/>
        <v>0</v>
      </c>
      <c r="AB194" s="228" t="str">
        <f t="shared" ca="1" si="26"/>
        <v>GoldWestern Australian Mint (T/a The Perth Mint)</v>
      </c>
    </row>
    <row r="195" spans="1:28" s="227" customFormat="1" ht="25.5">
      <c r="A195" s="181" t="s">
        <v>2204</v>
      </c>
      <c r="B195" s="182" t="str">
        <f ca="1">IF(LEN(A195)=0,"",INDEX('Smelter Look-up'!$A:$A,MATCH($A195,'Smelter Look-up'!$E:$E,0)))</f>
        <v>Gold</v>
      </c>
      <c r="C195" s="186" t="str">
        <f ca="1">IF(LEN(A195)=0,"",INDEX('Smelter Look-up'!$C:$C,MATCH($A195,'Smelter Look-up'!$E:$E,0)))</f>
        <v>WIELAND Edelmetalle GmbH</v>
      </c>
      <c r="D195" s="230"/>
      <c r="E195" s="182" t="str">
        <f ca="1">IF(ISERROR($V195),"",OFFSET('Smelter Look-up'!$D$4,$V195-4,0)&amp;"")</f>
        <v>GERMANY</v>
      </c>
      <c r="F195" s="182" t="str">
        <f ca="1">IF(ISERROR($V195),"",OFFSET('Smelter Look-up'!$E$4,$V195-4,0))</f>
        <v>CID002778</v>
      </c>
      <c r="G195" s="182" t="str">
        <f ca="1">IF(C195=$X$4,IF(ISERROR($V195),"Enter smelter details","RMI"),IF(ISERROR($V195),"",OFFSET('Smelter Look-up'!$F$4,$V195-4,0)))</f>
        <v>RMI</v>
      </c>
      <c r="H195" s="183" t="s">
        <v>15807</v>
      </c>
      <c r="I195" s="184" t="str">
        <f ca="1">IF(ISERROR($V195),"",OFFSET('Smelter Look-up'!$H$4,$V195-4,0))</f>
        <v>Pforzheim</v>
      </c>
      <c r="J195" s="184" t="str">
        <f ca="1">IF(ISERROR($V195),"",OFFSET('Smelter Look-up'!$I$4,$V195-4,0))</f>
        <v>Baden-Württemberg</v>
      </c>
      <c r="K195" s="224" t="s">
        <v>15807</v>
      </c>
      <c r="L195" s="224" t="s">
        <v>15807</v>
      </c>
      <c r="M195" s="224" t="s">
        <v>15807</v>
      </c>
      <c r="N195" s="224" t="s">
        <v>15807</v>
      </c>
      <c r="O195" s="224" t="s">
        <v>15810</v>
      </c>
      <c r="P195" s="185" t="s">
        <v>489</v>
      </c>
      <c r="Q195" s="225" t="s">
        <v>15807</v>
      </c>
      <c r="R195" s="182" t="str">
        <f ca="1">IF(ISERROR($V195),"",OFFSET('Smelter Look-up'!$C$4,$V195-4,0)&amp;"")</f>
        <v>WIELAND Edelmetalle GmbH</v>
      </c>
      <c r="S195" s="181" t="str">
        <f t="shared" ca="1" si="24"/>
        <v>DE</v>
      </c>
      <c r="T195" s="181" t="str">
        <f ca="1">IF(B195="","",IF(ISERROR(MATCH($J195,SorP!$B$1:$B$6279,0)),"",INDIRECT("'SorP'!$A$"&amp;MATCH($S195&amp;$J195,SorP!C:C,0))))</f>
        <v>DE-BW</v>
      </c>
      <c r="U195" s="201"/>
      <c r="V195" s="226">
        <f ca="1">IF(C195="",NA(),IF(OR(C195="Smelter not listed",C195="Smelter not yet identified"),MATCH($B195&amp;$D195,'Smelter Look-up'!$J:$J,0),MATCH($B195&amp;$C195,'Smelter Look-up'!$J:$J,0)))</f>
        <v>298</v>
      </c>
      <c r="X195" s="227">
        <f t="shared" ca="1" si="25"/>
        <v>0</v>
      </c>
      <c r="AB195" s="228" t="str">
        <f t="shared" ca="1" si="26"/>
        <v>GoldWIELAND Edelmetalle GmbH</v>
      </c>
    </row>
    <row r="196" spans="1:28" s="227" customFormat="1" ht="20.25">
      <c r="A196" s="181" t="s">
        <v>740</v>
      </c>
      <c r="B196" s="182" t="str">
        <f ca="1">IF(LEN(A196)=0,"",INDEX('Smelter Look-up'!$A:$A,MATCH($A196,'Smelter Look-up'!$E:$E,0)))</f>
        <v>Gold</v>
      </c>
      <c r="C196" s="186" t="str">
        <f ca="1">IF(LEN(A196)=0,"",INDEX('Smelter Look-up'!$C:$C,MATCH($A196,'Smelter Look-up'!$E:$E,0)))</f>
        <v>Yamakin Co., Ltd.</v>
      </c>
      <c r="D196" s="230"/>
      <c r="E196" s="182" t="str">
        <f ca="1">IF(ISERROR($V196),"",OFFSET('Smelter Look-up'!$D$4,$V196-4,0)&amp;"")</f>
        <v>JAPAN</v>
      </c>
      <c r="F196" s="182" t="str">
        <f ca="1">IF(ISERROR($V196),"",OFFSET('Smelter Look-up'!$E$4,$V196-4,0))</f>
        <v>CID002100</v>
      </c>
      <c r="G196" s="182" t="str">
        <f ca="1">IF(C196=$X$4,IF(ISERROR($V196),"Enter smelter details","RMI"),IF(ISERROR($V196),"",OFFSET('Smelter Look-up'!$F$4,$V196-4,0)))</f>
        <v>RMI</v>
      </c>
      <c r="H196" s="183" t="s">
        <v>15807</v>
      </c>
      <c r="I196" s="184" t="str">
        <f ca="1">IF(ISERROR($V196),"",OFFSET('Smelter Look-up'!$H$4,$V196-4,0))</f>
        <v>Konan</v>
      </c>
      <c r="J196" s="184" t="str">
        <f ca="1">IF(ISERROR($V196),"",OFFSET('Smelter Look-up'!$I$4,$V196-4,0))</f>
        <v>Kochi</v>
      </c>
      <c r="K196" s="224" t="s">
        <v>15807</v>
      </c>
      <c r="L196" s="224" t="s">
        <v>15807</v>
      </c>
      <c r="M196" s="224" t="s">
        <v>15807</v>
      </c>
      <c r="N196" s="224" t="s">
        <v>15807</v>
      </c>
      <c r="O196" s="224" t="s">
        <v>490</v>
      </c>
      <c r="P196" s="185" t="s">
        <v>15807</v>
      </c>
      <c r="Q196" s="225" t="s">
        <v>15807</v>
      </c>
      <c r="R196" s="182" t="str">
        <f ca="1">IF(ISERROR($V196),"",OFFSET('Smelter Look-up'!$C$4,$V196-4,0)&amp;"")</f>
        <v>Yamakin Co., Ltd.</v>
      </c>
      <c r="S196" s="181" t="str">
        <f t="shared" ca="1" si="24"/>
        <v>JP</v>
      </c>
      <c r="T196" s="181" t="str">
        <f ca="1">IF(B196="","",IF(ISERROR(MATCH($J196,SorP!$B$1:$B$6279,0)),"",INDIRECT("'SorP'!$A$"&amp;MATCH($S196&amp;$J196,SorP!C:C,0))))</f>
        <v>JP-39</v>
      </c>
      <c r="U196" s="201"/>
      <c r="V196" s="226">
        <f ca="1">IF(C196="",NA(),IF(OR(C196="Smelter not listed",C196="Smelter not yet identified"),MATCH($B196&amp;$D196,'Smelter Look-up'!$J:$J,0),MATCH($B196&amp;$C196,'Smelter Look-up'!$J:$J,0)))</f>
        <v>301</v>
      </c>
      <c r="X196" s="227">
        <f t="shared" ca="1" si="25"/>
        <v>0</v>
      </c>
      <c r="AB196" s="228" t="str">
        <f t="shared" ca="1" si="26"/>
        <v>GoldYamakin Co., Ltd.</v>
      </c>
    </row>
    <row r="197" spans="1:28" s="227" customFormat="1" ht="20.25">
      <c r="A197" s="181" t="s">
        <v>741</v>
      </c>
      <c r="B197" s="182" t="str">
        <f ca="1">IF(LEN(A197)=0,"",INDEX('Smelter Look-up'!$A:$A,MATCH($A197,'Smelter Look-up'!$E:$E,0)))</f>
        <v>Gold</v>
      </c>
      <c r="C197" s="186" t="str">
        <f ca="1">IF(LEN(A197)=0,"",INDEX('Smelter Look-up'!$C:$C,MATCH($A197,'Smelter Look-up'!$E:$E,0)))</f>
        <v>Yokohama Metal Co., Ltd.</v>
      </c>
      <c r="D197" s="230"/>
      <c r="E197" s="182" t="str">
        <f ca="1">IF(ISERROR($V197),"",OFFSET('Smelter Look-up'!$D$4,$V197-4,0)&amp;"")</f>
        <v>JAPAN</v>
      </c>
      <c r="F197" s="182" t="str">
        <f ca="1">IF(ISERROR($V197),"",OFFSET('Smelter Look-up'!$E$4,$V197-4,0))</f>
        <v>CID002129</v>
      </c>
      <c r="G197" s="182" t="str">
        <f ca="1">IF(C197=$X$4,IF(ISERROR($V197),"Enter smelter details","RMI"),IF(ISERROR($V197),"",OFFSET('Smelter Look-up'!$F$4,$V197-4,0)))</f>
        <v>RMI</v>
      </c>
      <c r="H197" s="183" t="s">
        <v>15807</v>
      </c>
      <c r="I197" s="184" t="str">
        <f ca="1">IF(ISERROR($V197),"",OFFSET('Smelter Look-up'!$H$4,$V197-4,0))</f>
        <v>Sagamihara</v>
      </c>
      <c r="J197" s="184" t="str">
        <f ca="1">IF(ISERROR($V197),"",OFFSET('Smelter Look-up'!$I$4,$V197-4,0))</f>
        <v>Kanagawa</v>
      </c>
      <c r="K197" s="224" t="s">
        <v>15807</v>
      </c>
      <c r="L197" s="224" t="s">
        <v>15807</v>
      </c>
      <c r="M197" s="224" t="s">
        <v>15807</v>
      </c>
      <c r="N197" s="224" t="s">
        <v>15807</v>
      </c>
      <c r="O197" s="224" t="s">
        <v>490</v>
      </c>
      <c r="P197" s="185" t="s">
        <v>15807</v>
      </c>
      <c r="Q197" s="225" t="s">
        <v>15807</v>
      </c>
      <c r="R197" s="182" t="str">
        <f ca="1">IF(ISERROR($V197),"",OFFSET('Smelter Look-up'!$C$4,$V197-4,0)&amp;"")</f>
        <v>Yokohama Metal Co., Ltd.</v>
      </c>
      <c r="S197" s="181" t="str">
        <f t="shared" ref="S197" ca="1" si="27">IF(B197="","",IF(ISERROR(MATCH($E197,CL,0)),"Unknown",INDIRECT("'C'!$A$"&amp;MATCH($E197,CL,0)+1)))</f>
        <v>JP</v>
      </c>
      <c r="T197" s="181" t="str">
        <f ca="1">IF(B197="","",IF(ISERROR(MATCH($J197,SorP!$B$1:$B$6279,0)),"",INDIRECT("'SorP'!$A$"&amp;MATCH($S197&amp;$J197,SorP!C:C,0))))</f>
        <v>JP-14</v>
      </c>
      <c r="U197" s="201"/>
      <c r="V197" s="226">
        <f ca="1">IF(C197="",NA(),IF(OR(C197="Smelter not listed",C197="Smelter not yet identified"),MATCH($B197&amp;$D197,'Smelter Look-up'!$J:$J,0),MATCH($B197&amp;$C197,'Smelter Look-up'!$J:$J,0)))</f>
        <v>306</v>
      </c>
      <c r="X197" s="227">
        <f t="shared" ref="X197" ca="1" si="28">IF(AND(C197="Smelter not listed",OR(LEN(D197)=0,LEN(E197)=0)),1,0)</f>
        <v>0</v>
      </c>
      <c r="AB197" s="228" t="str">
        <f t="shared" ref="AB197" ca="1" si="29">B197&amp;C197</f>
        <v>GoldYokohama Metal Co., Ltd.</v>
      </c>
    </row>
    <row r="198" spans="1:28" s="227" customFormat="1" ht="25.5">
      <c r="A198" s="181" t="s">
        <v>743</v>
      </c>
      <c r="B198" s="182" t="str">
        <f ca="1">IF(LEN(A198)=0,"",INDEX('Smelter Look-up'!$A:$A,MATCH($A198,'Smelter Look-up'!$E:$E,0)))</f>
        <v>Gold</v>
      </c>
      <c r="C198" s="186" t="str">
        <f ca="1">IF(LEN(A198)=0,"",INDEX('Smelter Look-up'!$C:$C,MATCH($A198,'Smelter Look-up'!$E:$E,0)))</f>
        <v>Zhongyuan Gold Smelter of Zhongjin Gold Corporation</v>
      </c>
      <c r="D198" s="230"/>
      <c r="E198" s="182" t="str">
        <f ca="1">IF(ISERROR($V198),"",OFFSET('Smelter Look-up'!$D$4,$V198-4,0)&amp;"")</f>
        <v>CHINA</v>
      </c>
      <c r="F198" s="182" t="str">
        <f ca="1">IF(ISERROR($V198),"",OFFSET('Smelter Look-up'!$E$4,$V198-4,0))</f>
        <v>CID002224</v>
      </c>
      <c r="G198" s="182" t="str">
        <f ca="1">IF(C198=$X$4,IF(ISERROR($V198),"Enter smelter details","RMI"),IF(ISERROR($V198),"",OFFSET('Smelter Look-up'!$F$4,$V198-4,0)))</f>
        <v>RMI</v>
      </c>
      <c r="H198" s="183" t="s">
        <v>15807</v>
      </c>
      <c r="I198" s="184" t="str">
        <f ca="1">IF(ISERROR($V198),"",OFFSET('Smelter Look-up'!$H$4,$V198-4,0))</f>
        <v>Sanmenxia</v>
      </c>
      <c r="J198" s="184" t="str">
        <f ca="1">IF(ISERROR($V198),"",OFFSET('Smelter Look-up'!$I$4,$V198-4,0))</f>
        <v>Henan Sheng</v>
      </c>
      <c r="K198" s="224" t="s">
        <v>15807</v>
      </c>
      <c r="L198" s="224" t="s">
        <v>15807</v>
      </c>
      <c r="M198" s="224" t="s">
        <v>15807</v>
      </c>
      <c r="N198" s="224" t="s">
        <v>15807</v>
      </c>
      <c r="O198" s="224" t="s">
        <v>490</v>
      </c>
      <c r="P198" s="185" t="s">
        <v>15807</v>
      </c>
      <c r="Q198" s="225" t="s">
        <v>15807</v>
      </c>
      <c r="R198" s="182" t="str">
        <f ca="1">IF(ISERROR($V198),"",OFFSET('Smelter Look-up'!$C$4,$V198-4,0)&amp;"")</f>
        <v>Zhongyuan Gold Smelter of Zhongjin Gold Corporation</v>
      </c>
      <c r="S198" s="181" t="str">
        <f t="shared" ref="S198:S229" ca="1" si="30">IF(B198="","",IF(ISERROR(MATCH($E198,CL,0)),"Unknown",INDIRECT("'C'!$A$"&amp;MATCH($E198,CL,0)+1)))</f>
        <v>CN</v>
      </c>
      <c r="T198" s="181" t="str">
        <f ca="1">IF(B198="","",IF(ISERROR(MATCH($J198,SorP!$B$1:$B$6279,0)),"",INDIRECT("'SorP'!$A$"&amp;MATCH($S198&amp;$J198,SorP!C:C,0))))</f>
        <v>CN-HA</v>
      </c>
      <c r="U198" s="201"/>
      <c r="V198" s="226">
        <f ca="1">IF(C198="",NA(),IF(OR(C198="Smelter not listed",C198="Smelter not yet identified"),MATCH($B198&amp;$D198,'Smelter Look-up'!$J:$J,0),MATCH($B198&amp;$C198,'Smelter Look-up'!$J:$J,0)))</f>
        <v>316</v>
      </c>
      <c r="X198" s="227">
        <f t="shared" ref="X198:X229" ca="1" si="31">IF(AND(C198="Smelter not listed",OR(LEN(D198)=0,LEN(E198)=0)),1,0)</f>
        <v>0</v>
      </c>
      <c r="AB198" s="228" t="str">
        <f t="shared" ref="AB198:AB229" ca="1" si="32">B198&amp;C198</f>
        <v>GoldZhongyuan Gold Smelter of Zhongjin Gold Corporation</v>
      </c>
    </row>
    <row r="199" spans="1:28" s="227" customFormat="1" ht="25.5">
      <c r="A199" s="181" t="s">
        <v>788</v>
      </c>
      <c r="B199" s="182" t="str">
        <f ca="1">IF(LEN(A199)=0,"",INDEX('Smelter Look-up'!$A:$A,MATCH($A199,'Smelter Look-up'!$E:$E,0)))</f>
        <v>Tungsten</v>
      </c>
      <c r="C199" s="186" t="str">
        <f ca="1">IF(LEN(A199)=0,"",INDEX('Smelter Look-up'!$C:$C,MATCH($A199,'Smelter Look-up'!$E:$E,0)))</f>
        <v>A.L.M.T. Corp.</v>
      </c>
      <c r="D199" s="230"/>
      <c r="E199" s="182" t="str">
        <f ca="1">IF(ISERROR($V199),"",OFFSET('Smelter Look-up'!$D$4,$V199-4,0)&amp;"")</f>
        <v>JAPAN</v>
      </c>
      <c r="F199" s="182" t="str">
        <f ca="1">IF(ISERROR($V199),"",OFFSET('Smelter Look-up'!$E$4,$V199-4,0))</f>
        <v>CID000004</v>
      </c>
      <c r="G199" s="182" t="str">
        <f ca="1">IF(C199=$X$4,IF(ISERROR($V199),"Enter smelter details","RMI"),IF(ISERROR($V199),"",OFFSET('Smelter Look-up'!$F$4,$V199-4,0)))</f>
        <v>RMI</v>
      </c>
      <c r="H199" s="183" t="s">
        <v>15807</v>
      </c>
      <c r="I199" s="184" t="str">
        <f ca="1">IF(ISERROR($V199),"",OFFSET('Smelter Look-up'!$H$4,$V199-4,0))</f>
        <v>Toyama City</v>
      </c>
      <c r="J199" s="184" t="str">
        <f ca="1">IF(ISERROR($V199),"",OFFSET('Smelter Look-up'!$I$4,$V199-4,0))</f>
        <v>Toyama</v>
      </c>
      <c r="K199" s="224" t="s">
        <v>15807</v>
      </c>
      <c r="L199" s="224" t="s">
        <v>15807</v>
      </c>
      <c r="M199" s="224" t="s">
        <v>15807</v>
      </c>
      <c r="N199" s="224" t="s">
        <v>15807</v>
      </c>
      <c r="O199" s="224" t="s">
        <v>15809</v>
      </c>
      <c r="P199" s="185" t="s">
        <v>489</v>
      </c>
      <c r="Q199" s="225" t="s">
        <v>15807</v>
      </c>
      <c r="R199" s="182" t="str">
        <f ca="1">IF(ISERROR($V199),"",OFFSET('Smelter Look-up'!$C$4,$V199-4,0)&amp;"")</f>
        <v>A.L.M.T. Corp.</v>
      </c>
      <c r="S199" s="181" t="str">
        <f t="shared" ca="1" si="30"/>
        <v>JP</v>
      </c>
      <c r="T199" s="181" t="str">
        <f ca="1">IF(B199="","",IF(ISERROR(MATCH($J199,SorP!$B$1:$B$6279,0)),"",INDIRECT("'SorP'!$A$"&amp;MATCH($S199&amp;$J199,SorP!C:C,0))))</f>
        <v>JP-16</v>
      </c>
      <c r="U199" s="201"/>
      <c r="V199" s="226">
        <f ca="1">IF(C199="",NA(),IF(OR(C199="Smelter not listed",C199="Smelter not yet identified"),MATCH($B199&amp;$D199,'Smelter Look-up'!$J:$J,0),MATCH($B199&amp;$C199,'Smelter Look-up'!$J:$J,0)))</f>
        <v>557</v>
      </c>
      <c r="X199" s="227">
        <f t="shared" ca="1" si="31"/>
        <v>0</v>
      </c>
      <c r="AB199" s="228" t="str">
        <f t="shared" ca="1" si="32"/>
        <v>TungstenA.L.M.T. Corp.</v>
      </c>
    </row>
    <row r="200" spans="1:28" s="227" customFormat="1" ht="25.5">
      <c r="A200" s="181" t="s">
        <v>13870</v>
      </c>
      <c r="B200" s="182" t="str">
        <f ca="1">IF(LEN(A200)=0,"",INDEX('Smelter Look-up'!$A:$A,MATCH($A200,'Smelter Look-up'!$E:$E,0)))</f>
        <v>Tungsten</v>
      </c>
      <c r="C200" s="186" t="str">
        <f ca="1">IF(LEN(A200)=0,"",INDEX('Smelter Look-up'!$C:$C,MATCH($A200,'Smelter Look-up'!$E:$E,0)))</f>
        <v>Asia Tungsten Products Vietnam Ltd.</v>
      </c>
      <c r="D200" s="230"/>
      <c r="E200" s="182" t="str">
        <f ca="1">IF(ISERROR($V200),"",OFFSET('Smelter Look-up'!$D$4,$V200-4,0)&amp;"")</f>
        <v>VIET NAM</v>
      </c>
      <c r="F200" s="182" t="str">
        <f ca="1">IF(ISERROR($V200),"",OFFSET('Smelter Look-up'!$E$4,$V200-4,0))</f>
        <v>CID002502</v>
      </c>
      <c r="G200" s="182" t="str">
        <f ca="1">IF(C200=$X$4,IF(ISERROR($V200),"Enter smelter details","RMI"),IF(ISERROR($V200),"",OFFSET('Smelter Look-up'!$F$4,$V200-4,0)))</f>
        <v>RMI</v>
      </c>
      <c r="H200" s="183" t="s">
        <v>15807</v>
      </c>
      <c r="I200" s="184" t="str">
        <f ca="1">IF(ISERROR($V200),"",OFFSET('Smelter Look-up'!$H$4,$V200-4,0))</f>
        <v>Vinh Bao District</v>
      </c>
      <c r="J200" s="184" t="str">
        <f ca="1">IF(ISERROR($V200),"",OFFSET('Smelter Look-up'!$I$4,$V200-4,0))</f>
        <v>Hai Phong</v>
      </c>
      <c r="K200" s="224" t="s">
        <v>15807</v>
      </c>
      <c r="L200" s="224" t="s">
        <v>15807</v>
      </c>
      <c r="M200" s="224" t="s">
        <v>15807</v>
      </c>
      <c r="N200" s="224" t="s">
        <v>15807</v>
      </c>
      <c r="O200" s="224" t="s">
        <v>15809</v>
      </c>
      <c r="P200" s="185" t="s">
        <v>489</v>
      </c>
      <c r="Q200" s="225" t="s">
        <v>15807</v>
      </c>
      <c r="R200" s="182" t="str">
        <f ca="1">IF(ISERROR($V200),"",OFFSET('Smelter Look-up'!$C$4,$V200-4,0)&amp;"")</f>
        <v>Asia Tungsten Products Vietnam Ltd.</v>
      </c>
      <c r="S200" s="181" t="str">
        <f t="shared" ca="1" si="30"/>
        <v>VN</v>
      </c>
      <c r="T200" s="181" t="str">
        <f ca="1">IF(B200="","",IF(ISERROR(MATCH($J200,SorP!$B$1:$B$6279,0)),"",INDIRECT("'SorP'!$A$"&amp;MATCH($S200&amp;$J200,SorP!C:C,0))))</f>
        <v>VN-HP</v>
      </c>
      <c r="U200" s="201"/>
      <c r="V200" s="226">
        <f ca="1">IF(C200="",NA(),IF(OR(C200="Smelter not listed",C200="Smelter not yet identified"),MATCH($B200&amp;$D200,'Smelter Look-up'!$J:$J,0),MATCH($B200&amp;$C200,'Smelter Look-up'!$J:$J,0)))</f>
        <v>565</v>
      </c>
      <c r="X200" s="227">
        <f t="shared" ca="1" si="31"/>
        <v>0</v>
      </c>
      <c r="AB200" s="228" t="str">
        <f t="shared" ca="1" si="32"/>
        <v>TungstenAsia Tungsten Products Vietnam Ltd.</v>
      </c>
    </row>
    <row r="201" spans="1:28" s="227" customFormat="1" ht="25.5">
      <c r="A201" s="181" t="s">
        <v>13812</v>
      </c>
      <c r="B201" s="182" t="str">
        <f ca="1">IF(LEN(A201)=0,"",INDEX('Smelter Look-up'!$A:$A,MATCH($A201,'Smelter Look-up'!$E:$E,0)))</f>
        <v>Tungsten</v>
      </c>
      <c r="C201" s="186" t="str">
        <f ca="1">IF(LEN(A201)=0,"",INDEX('Smelter Look-up'!$C:$C,MATCH($A201,'Smelter Look-up'!$E:$E,0)))</f>
        <v>China Molybdenum Tungsten Co., Ltd.</v>
      </c>
      <c r="D201" s="230"/>
      <c r="E201" s="182" t="str">
        <f ca="1">IF(ISERROR($V201),"",OFFSET('Smelter Look-up'!$D$4,$V201-4,0)&amp;"")</f>
        <v>CHINA</v>
      </c>
      <c r="F201" s="182" t="str">
        <f ca="1">IF(ISERROR($V201),"",OFFSET('Smelter Look-up'!$E$4,$V201-4,0))</f>
        <v>CID002641</v>
      </c>
      <c r="G201" s="182" t="str">
        <f ca="1">IF(C201=$X$4,IF(ISERROR($V201),"Enter smelter details","RMI"),IF(ISERROR($V201),"",OFFSET('Smelter Look-up'!$F$4,$V201-4,0)))</f>
        <v>RMI</v>
      </c>
      <c r="H201" s="183" t="s">
        <v>15807</v>
      </c>
      <c r="I201" s="184" t="str">
        <f ca="1">IF(ISERROR($V201),"",OFFSET('Smelter Look-up'!$H$4,$V201-4,0))</f>
        <v>Luoyang</v>
      </c>
      <c r="J201" s="184" t="str">
        <f ca="1">IF(ISERROR($V201),"",OFFSET('Smelter Look-up'!$I$4,$V201-4,0))</f>
        <v>Henan Sheng</v>
      </c>
      <c r="K201" s="224" t="s">
        <v>15807</v>
      </c>
      <c r="L201" s="224" t="s">
        <v>15807</v>
      </c>
      <c r="M201" s="224" t="s">
        <v>15807</v>
      </c>
      <c r="N201" s="224" t="s">
        <v>15807</v>
      </c>
      <c r="O201" s="224" t="s">
        <v>15810</v>
      </c>
      <c r="P201" s="185" t="s">
        <v>489</v>
      </c>
      <c r="Q201" s="225" t="s">
        <v>15807</v>
      </c>
      <c r="R201" s="182" t="str">
        <f ca="1">IF(ISERROR($V201),"",OFFSET('Smelter Look-up'!$C$4,$V201-4,0)&amp;"")</f>
        <v>China Molybdenum Tungsten Co., Ltd.</v>
      </c>
      <c r="S201" s="181" t="str">
        <f t="shared" ca="1" si="30"/>
        <v>CN</v>
      </c>
      <c r="T201" s="181" t="str">
        <f ca="1">IF(B201="","",IF(ISERROR(MATCH($J201,SorP!$B$1:$B$6279,0)),"",INDIRECT("'SorP'!$A$"&amp;MATCH($S201&amp;$J201,SorP!C:C,0))))</f>
        <v>CN-HA</v>
      </c>
      <c r="U201" s="201"/>
      <c r="V201" s="226">
        <f ca="1">IF(C201="",NA(),IF(OR(C201="Smelter not listed",C201="Smelter not yet identified"),MATCH($B201&amp;$D201,'Smelter Look-up'!$J:$J,0),MATCH($B201&amp;$C201,'Smelter Look-up'!$J:$J,0)))</f>
        <v>571</v>
      </c>
      <c r="X201" s="227">
        <f t="shared" ca="1" si="31"/>
        <v>0</v>
      </c>
      <c r="AB201" s="228" t="str">
        <f t="shared" ca="1" si="32"/>
        <v>TungstenChina Molybdenum Tungsten Co., Ltd.</v>
      </c>
    </row>
    <row r="202" spans="1:28" s="227" customFormat="1" ht="20.25">
      <c r="A202" s="181" t="s">
        <v>791</v>
      </c>
      <c r="B202" s="182" t="str">
        <f ca="1">IF(LEN(A202)=0,"",INDEX('Smelter Look-up'!$A:$A,MATCH($A202,'Smelter Look-up'!$E:$E,0)))</f>
        <v>Tungsten</v>
      </c>
      <c r="C202" s="186" t="str">
        <f ca="1">IF(LEN(A202)=0,"",INDEX('Smelter Look-up'!$C:$C,MATCH($A202,'Smelter Look-up'!$E:$E,0)))</f>
        <v>Chongyi Zhangyuan Tungsten Co., Ltd.</v>
      </c>
      <c r="D202" s="230"/>
      <c r="E202" s="182" t="str">
        <f ca="1">IF(ISERROR($V202),"",OFFSET('Smelter Look-up'!$D$4,$V202-4,0)&amp;"")</f>
        <v>CHINA</v>
      </c>
      <c r="F202" s="182" t="str">
        <f ca="1">IF(ISERROR($V202),"",OFFSET('Smelter Look-up'!$E$4,$V202-4,0))</f>
        <v>CID000258</v>
      </c>
      <c r="G202" s="182" t="str">
        <f ca="1">IF(C202=$X$4,IF(ISERROR($V202),"Enter smelter details","RMI"),IF(ISERROR($V202),"",OFFSET('Smelter Look-up'!$F$4,$V202-4,0)))</f>
        <v>RMI</v>
      </c>
      <c r="H202" s="183" t="s">
        <v>15807</v>
      </c>
      <c r="I202" s="184" t="str">
        <f ca="1">IF(ISERROR($V202),"",OFFSET('Smelter Look-up'!$H$4,$V202-4,0))</f>
        <v>Ganzhou</v>
      </c>
      <c r="J202" s="184" t="str">
        <f ca="1">IF(ISERROR($V202),"",OFFSET('Smelter Look-up'!$I$4,$V202-4,0))</f>
        <v>Jiangxi Sheng</v>
      </c>
      <c r="K202" s="224" t="s">
        <v>15807</v>
      </c>
      <c r="L202" s="224" t="s">
        <v>15807</v>
      </c>
      <c r="M202" s="224" t="s">
        <v>15807</v>
      </c>
      <c r="N202" s="224" t="s">
        <v>15807</v>
      </c>
      <c r="O202" s="224" t="s">
        <v>490</v>
      </c>
      <c r="P202" s="185" t="s">
        <v>15807</v>
      </c>
      <c r="Q202" s="225" t="s">
        <v>15807</v>
      </c>
      <c r="R202" s="182" t="str">
        <f ca="1">IF(ISERROR($V202),"",OFFSET('Smelter Look-up'!$C$4,$V202-4,0)&amp;"")</f>
        <v>Chongyi Zhangyuan Tungsten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573</v>
      </c>
      <c r="X202" s="227">
        <f t="shared" ca="1" si="31"/>
        <v>0</v>
      </c>
      <c r="AB202" s="228" t="str">
        <f t="shared" ca="1" si="32"/>
        <v>TungstenChongyi Zhangyuan Tungsten Co., Ltd.</v>
      </c>
    </row>
    <row r="203" spans="1:28" s="227" customFormat="1" ht="25.5">
      <c r="A203" s="181" t="s">
        <v>13871</v>
      </c>
      <c r="B203" s="182" t="str">
        <f ca="1">IF(LEN(A203)=0,"",INDEX('Smelter Look-up'!$A:$A,MATCH($A203,'Smelter Look-up'!$E:$E,0)))</f>
        <v>Tungsten</v>
      </c>
      <c r="C203" s="186" t="str">
        <f ca="1">IF(LEN(A203)=0,"",INDEX('Smelter Look-up'!$C:$C,MATCH($A203,'Smelter Look-up'!$E:$E,0)))</f>
        <v>Cronimet Brasil Ltda</v>
      </c>
      <c r="D203" s="230"/>
      <c r="E203" s="182" t="str">
        <f ca="1">IF(ISERROR($V203),"",OFFSET('Smelter Look-up'!$D$4,$V203-4,0)&amp;"")</f>
        <v>BRAZIL</v>
      </c>
      <c r="F203" s="182" t="str">
        <f ca="1">IF(ISERROR($V203),"",OFFSET('Smelter Look-up'!$E$4,$V203-4,0))</f>
        <v>CID003468</v>
      </c>
      <c r="G203" s="182" t="str">
        <f ca="1">IF(C203=$X$4,IF(ISERROR($V203),"Enter smelter details","RMI"),IF(ISERROR($V203),"",OFFSET('Smelter Look-up'!$F$4,$V203-4,0)))</f>
        <v>RMI</v>
      </c>
      <c r="H203" s="183" t="s">
        <v>15807</v>
      </c>
      <c r="I203" s="184" t="str">
        <f ca="1">IF(ISERROR($V203),"",OFFSET('Smelter Look-up'!$H$4,$V203-4,0))</f>
        <v>Araquari</v>
      </c>
      <c r="J203" s="184" t="str">
        <f ca="1">IF(ISERROR($V203),"",OFFSET('Smelter Look-up'!$I$4,$V203-4,0))</f>
        <v>Santa Catarina</v>
      </c>
      <c r="K203" s="224" t="s">
        <v>15807</v>
      </c>
      <c r="L203" s="224" t="s">
        <v>15807</v>
      </c>
      <c r="M203" s="224" t="s">
        <v>15807</v>
      </c>
      <c r="N203" s="224" t="s">
        <v>15807</v>
      </c>
      <c r="O203" s="224" t="s">
        <v>15810</v>
      </c>
      <c r="P203" s="185" t="s">
        <v>489</v>
      </c>
      <c r="Q203" s="225" t="s">
        <v>15807</v>
      </c>
      <c r="R203" s="182" t="str">
        <f ca="1">IF(ISERROR($V203),"",OFFSET('Smelter Look-up'!$C$4,$V203-4,0)&amp;"")</f>
        <v>Cronimet Brasil Ltda</v>
      </c>
      <c r="S203" s="181" t="str">
        <f t="shared" ca="1" si="30"/>
        <v>BR</v>
      </c>
      <c r="T203" s="181" t="str">
        <f ca="1">IF(B203="","",IF(ISERROR(MATCH($J203,SorP!$B$1:$B$6279,0)),"",INDIRECT("'SorP'!$A$"&amp;MATCH($S203&amp;$J203,SorP!C:C,0))))</f>
        <v>BR-SC</v>
      </c>
      <c r="U203" s="201"/>
      <c r="V203" s="226">
        <f ca="1">IF(C203="",NA(),IF(OR(C203="Smelter not listed",C203="Smelter not yet identified"),MATCH($B203&amp;$D203,'Smelter Look-up'!$J:$J,0),MATCH($B203&amp;$C203,'Smelter Look-up'!$J:$J,0)))</f>
        <v>575</v>
      </c>
      <c r="X203" s="227">
        <f t="shared" ca="1" si="31"/>
        <v>0</v>
      </c>
      <c r="AB203" s="228" t="str">
        <f t="shared" ca="1" si="32"/>
        <v>TungstenCronimet Brasil Ltda</v>
      </c>
    </row>
    <row r="204" spans="1:28" s="227" customFormat="1" ht="20.25">
      <c r="A204" s="181" t="s">
        <v>15125</v>
      </c>
      <c r="B204" s="182" t="str">
        <f ca="1">IF(LEN(A204)=0,"",INDEX('Smelter Look-up'!$A:$A,MATCH($A204,'Smelter Look-up'!$E:$E,0)))</f>
        <v>Tungsten</v>
      </c>
      <c r="C204" s="186" t="str">
        <f ca="1">IF(LEN(A204)=0,"",INDEX('Smelter Look-up'!$C:$C,MATCH($A204,'Smelter Look-up'!$E:$E,0)))</f>
        <v>Fujian Xinlu Tungsten Co., Ltd.</v>
      </c>
      <c r="D204" s="230"/>
      <c r="E204" s="182" t="str">
        <f ca="1">IF(ISERROR($V204),"",OFFSET('Smelter Look-up'!$D$4,$V204-4,0)&amp;"")</f>
        <v>CHINA</v>
      </c>
      <c r="F204" s="182" t="str">
        <f ca="1">IF(ISERROR($V204),"",OFFSET('Smelter Look-up'!$E$4,$V204-4,0))</f>
        <v>CID003609</v>
      </c>
      <c r="G204" s="182" t="str">
        <f ca="1">IF(C204=$X$4,IF(ISERROR($V204),"Enter smelter details","RMI"),IF(ISERROR($V204),"",OFFSET('Smelter Look-up'!$F$4,$V204-4,0)))</f>
        <v>RMI</v>
      </c>
      <c r="H204" s="183" t="s">
        <v>15807</v>
      </c>
      <c r="I204" s="184" t="str">
        <f ca="1">IF(ISERROR($V204),"",OFFSET('Smelter Look-up'!$H$4,$V204-4,0))</f>
        <v>Longyan</v>
      </c>
      <c r="J204" s="184" t="str">
        <f ca="1">IF(ISERROR($V204),"",OFFSET('Smelter Look-up'!$I$4,$V204-4,0))</f>
        <v>Fujian Sheng</v>
      </c>
      <c r="K204" s="224" t="s">
        <v>15807</v>
      </c>
      <c r="L204" s="224" t="s">
        <v>15807</v>
      </c>
      <c r="M204" s="224" t="s">
        <v>15807</v>
      </c>
      <c r="N204" s="224" t="s">
        <v>15807</v>
      </c>
      <c r="O204" s="224" t="s">
        <v>490</v>
      </c>
      <c r="P204" s="185" t="s">
        <v>15807</v>
      </c>
      <c r="Q204" s="225" t="s">
        <v>15807</v>
      </c>
      <c r="R204" s="182" t="str">
        <f ca="1">IF(ISERROR($V204),"",OFFSET('Smelter Look-up'!$C$4,$V204-4,0)&amp;"")</f>
        <v>Fujian Xinlu Tungsten Co., Ltd.</v>
      </c>
      <c r="S204" s="181" t="str">
        <f t="shared" ca="1" si="30"/>
        <v>CN</v>
      </c>
      <c r="T204" s="181" t="str">
        <f ca="1">IF(B204="","",IF(ISERROR(MATCH($J204,SorP!$B$1:$B$6279,0)),"",INDIRECT("'SorP'!$A$"&amp;MATCH($S204&amp;$J204,SorP!C:C,0))))</f>
        <v>CN-FJ</v>
      </c>
      <c r="U204" s="201"/>
      <c r="V204" s="226">
        <f ca="1">IF(C204="",NA(),IF(OR(C204="Smelter not listed",C204="Smelter not yet identified"),MATCH($B204&amp;$D204,'Smelter Look-up'!$J:$J,0),MATCH($B204&amp;$C204,'Smelter Look-up'!$J:$J,0)))</f>
        <v>579</v>
      </c>
      <c r="X204" s="227">
        <f t="shared" ca="1" si="31"/>
        <v>0</v>
      </c>
      <c r="AB204" s="228" t="str">
        <f t="shared" ca="1" si="32"/>
        <v>TungstenFujian Xinlu Tungsten Co., Ltd.</v>
      </c>
    </row>
    <row r="205" spans="1:28" s="227" customFormat="1" ht="25.5">
      <c r="A205" s="181" t="s">
        <v>2535</v>
      </c>
      <c r="B205" s="182" t="str">
        <f ca="1">IF(LEN(A205)=0,"",INDEX('Smelter Look-up'!$A:$A,MATCH($A205,'Smelter Look-up'!$E:$E,0)))</f>
        <v>Tungsten</v>
      </c>
      <c r="C205" s="186" t="str">
        <f ca="1">IF(LEN(A205)=0,"",INDEX('Smelter Look-up'!$C:$C,MATCH($A205,'Smelter Look-up'!$E:$E,0)))</f>
        <v>Ganzhou Haichuang Tungsten Co., Ltd.</v>
      </c>
      <c r="D205" s="230"/>
      <c r="E205" s="182" t="str">
        <f ca="1">IF(ISERROR($V205),"",OFFSET('Smelter Look-up'!$D$4,$V205-4,0)&amp;"")</f>
        <v>CHINA</v>
      </c>
      <c r="F205" s="182" t="str">
        <f ca="1">IF(ISERROR($V205),"",OFFSET('Smelter Look-up'!$E$4,$V205-4,0))</f>
        <v>CID002645</v>
      </c>
      <c r="G205" s="182" t="str">
        <f ca="1">IF(C205=$X$4,IF(ISERROR($V205),"Enter smelter details","RMI"),IF(ISERROR($V205),"",OFFSET('Smelter Look-up'!$F$4,$V205-4,0)))</f>
        <v>RMI</v>
      </c>
      <c r="H205" s="183" t="s">
        <v>15807</v>
      </c>
      <c r="I205" s="184" t="str">
        <f ca="1">IF(ISERROR($V205),"",OFFSET('Smelter Look-up'!$H$4,$V205-4,0))</f>
        <v>Ganzhou</v>
      </c>
      <c r="J205" s="184" t="str">
        <f ca="1">IF(ISERROR($V205),"",OFFSET('Smelter Look-up'!$I$4,$V205-4,0))</f>
        <v>Jiangxi Sheng</v>
      </c>
      <c r="K205" s="224" t="s">
        <v>15807</v>
      </c>
      <c r="L205" s="224" t="s">
        <v>15807</v>
      </c>
      <c r="M205" s="224" t="s">
        <v>15807</v>
      </c>
      <c r="N205" s="224" t="s">
        <v>15807</v>
      </c>
      <c r="O205" s="224" t="s">
        <v>15810</v>
      </c>
      <c r="P205" s="185" t="s">
        <v>489</v>
      </c>
      <c r="Q205" s="225" t="s">
        <v>15807</v>
      </c>
      <c r="R205" s="182" t="str">
        <f ca="1">IF(ISERROR($V205),"",OFFSET('Smelter Look-up'!$C$4,$V205-4,0)&amp;"")</f>
        <v>Ganzhou Haichuang Tungsten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580</v>
      </c>
      <c r="X205" s="227">
        <f t="shared" ca="1" si="31"/>
        <v>0</v>
      </c>
      <c r="AB205" s="228" t="str">
        <f t="shared" ca="1" si="32"/>
        <v>TungstenGanzhou Haichuang Tungsten Co., Ltd.</v>
      </c>
    </row>
    <row r="206" spans="1:28" s="227" customFormat="1" ht="20.25">
      <c r="A206" s="181" t="s">
        <v>140</v>
      </c>
      <c r="B206" s="182" t="str">
        <f ca="1">IF(LEN(A206)=0,"",INDEX('Smelter Look-up'!$A:$A,MATCH($A206,'Smelter Look-up'!$E:$E,0)))</f>
        <v>Tungsten</v>
      </c>
      <c r="C206" s="186" t="str">
        <f ca="1">IF(LEN(A206)=0,"",INDEX('Smelter Look-up'!$C:$C,MATCH($A206,'Smelter Look-up'!$E:$E,0)))</f>
        <v>Ganzhou Jiangwu Ferrotungsten Co., Ltd.</v>
      </c>
      <c r="D206" s="230"/>
      <c r="E206" s="182" t="str">
        <f ca="1">IF(ISERROR($V206),"",OFFSET('Smelter Look-up'!$D$4,$V206-4,0)&amp;"")</f>
        <v>CHINA</v>
      </c>
      <c r="F206" s="182" t="str">
        <f ca="1">IF(ISERROR($V206),"",OFFSET('Smelter Look-up'!$E$4,$V206-4,0))</f>
        <v>CID002315</v>
      </c>
      <c r="G206" s="182" t="str">
        <f ca="1">IF(C206=$X$4,IF(ISERROR($V206),"Enter smelter details","RMI"),IF(ISERROR($V206),"",OFFSET('Smelter Look-up'!$F$4,$V206-4,0)))</f>
        <v>RMI</v>
      </c>
      <c r="H206" s="183" t="s">
        <v>15807</v>
      </c>
      <c r="I206" s="184" t="str">
        <f ca="1">IF(ISERROR($V206),"",OFFSET('Smelter Look-up'!$H$4,$V206-4,0))</f>
        <v>Ganzhou</v>
      </c>
      <c r="J206" s="184" t="str">
        <f ca="1">IF(ISERROR($V206),"",OFFSET('Smelter Look-up'!$I$4,$V206-4,0))</f>
        <v>Jiangxi Sheng</v>
      </c>
      <c r="K206" s="224" t="s">
        <v>15807</v>
      </c>
      <c r="L206" s="224" t="s">
        <v>15807</v>
      </c>
      <c r="M206" s="224" t="s">
        <v>15807</v>
      </c>
      <c r="N206" s="224" t="s">
        <v>15807</v>
      </c>
      <c r="O206" s="224" t="s">
        <v>490</v>
      </c>
      <c r="P206" s="185" t="s">
        <v>15807</v>
      </c>
      <c r="Q206" s="225" t="s">
        <v>15807</v>
      </c>
      <c r="R206" s="182" t="str">
        <f ca="1">IF(ISERROR($V206),"",OFFSET('Smelter Look-up'!$C$4,$V206-4,0)&amp;"")</f>
        <v>Ganzhou Jiangwu Ferrotungsten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582</v>
      </c>
      <c r="X206" s="227">
        <f t="shared" ca="1" si="31"/>
        <v>0</v>
      </c>
      <c r="AB206" s="228" t="str">
        <f t="shared" ca="1" si="32"/>
        <v>TungstenGanzhou Jiangwu Ferrotungsten Co., Ltd.</v>
      </c>
    </row>
    <row r="207" spans="1:28" s="227" customFormat="1" ht="20.25">
      <c r="A207" s="181" t="s">
        <v>393</v>
      </c>
      <c r="B207" s="182" t="str">
        <f ca="1">IF(LEN(A207)=0,"",INDEX('Smelter Look-up'!$A:$A,MATCH($A207,'Smelter Look-up'!$E:$E,0)))</f>
        <v>Tungsten</v>
      </c>
      <c r="C207" s="186" t="str">
        <f ca="1">IF(LEN(A207)=0,"",INDEX('Smelter Look-up'!$C:$C,MATCH($A207,'Smelter Look-up'!$E:$E,0)))</f>
        <v>Ganzhou Seadragon W &amp; Mo Co., Ltd.</v>
      </c>
      <c r="D207" s="230"/>
      <c r="E207" s="182" t="str">
        <f ca="1">IF(ISERROR($V207),"",OFFSET('Smelter Look-up'!$D$4,$V207-4,0)&amp;"")</f>
        <v>CHINA</v>
      </c>
      <c r="F207" s="182" t="str">
        <f ca="1">IF(ISERROR($V207),"",OFFSET('Smelter Look-up'!$E$4,$V207-4,0))</f>
        <v>CID002494</v>
      </c>
      <c r="G207" s="182" t="str">
        <f ca="1">IF(C207=$X$4,IF(ISERROR($V207),"Enter smelter details","RMI"),IF(ISERROR($V207),"",OFFSET('Smelter Look-up'!$F$4,$V207-4,0)))</f>
        <v>RMI</v>
      </c>
      <c r="H207" s="183" t="s">
        <v>15807</v>
      </c>
      <c r="I207" s="184" t="str">
        <f ca="1">IF(ISERROR($V207),"",OFFSET('Smelter Look-up'!$H$4,$V207-4,0))</f>
        <v>Ganzhou</v>
      </c>
      <c r="J207" s="184" t="str">
        <f ca="1">IF(ISERROR($V207),"",OFFSET('Smelter Look-up'!$I$4,$V207-4,0))</f>
        <v>Jiangxi Sheng</v>
      </c>
      <c r="K207" s="224" t="s">
        <v>15807</v>
      </c>
      <c r="L207" s="224" t="s">
        <v>15807</v>
      </c>
      <c r="M207" s="224" t="s">
        <v>15807</v>
      </c>
      <c r="N207" s="224" t="s">
        <v>15807</v>
      </c>
      <c r="O207" s="224" t="s">
        <v>490</v>
      </c>
      <c r="P207" s="185" t="s">
        <v>15807</v>
      </c>
      <c r="Q207" s="225" t="s">
        <v>15807</v>
      </c>
      <c r="R207" s="182" t="str">
        <f ca="1">IF(ISERROR($V207),"",OFFSET('Smelter Look-up'!$C$4,$V207-4,0)&amp;"")</f>
        <v>Ganzhou Seadragon W &amp; Mo Co., Ltd.</v>
      </c>
      <c r="S207" s="181" t="str">
        <f t="shared" ca="1" si="30"/>
        <v>CN</v>
      </c>
      <c r="T207" s="181" t="str">
        <f ca="1">IF(B207="","",IF(ISERROR(MATCH($J207,SorP!$B$1:$B$6279,0)),"",INDIRECT("'SorP'!$A$"&amp;MATCH($S207&amp;$J207,SorP!C:C,0))))</f>
        <v>CN-JX</v>
      </c>
      <c r="U207" s="201"/>
      <c r="V207" s="226">
        <f ca="1">IF(C207="",NA(),IF(OR(C207="Smelter not listed",C207="Smelter not yet identified"),MATCH($B207&amp;$D207,'Smelter Look-up'!$J:$J,0),MATCH($B207&amp;$C207,'Smelter Look-up'!$J:$J,0)))</f>
        <v>583</v>
      </c>
      <c r="X207" s="227">
        <f t="shared" ca="1" si="31"/>
        <v>0</v>
      </c>
      <c r="AB207" s="228" t="str">
        <f t="shared" ca="1" si="32"/>
        <v>TungstenGanzhou Seadragon W &amp; Mo Co., Ltd.</v>
      </c>
    </row>
    <row r="208" spans="1:28" s="227" customFormat="1" ht="25.5">
      <c r="A208" s="181" t="s">
        <v>792</v>
      </c>
      <c r="B208" s="182" t="str">
        <f ca="1">IF(LEN(A208)=0,"",INDEX('Smelter Look-up'!$A:$A,MATCH($A208,'Smelter Look-up'!$E:$E,0)))</f>
        <v>Tungsten</v>
      </c>
      <c r="C208" s="186" t="str">
        <f ca="1">IF(LEN(A208)=0,"",INDEX('Smelter Look-up'!$C:$C,MATCH($A208,'Smelter Look-up'!$E:$E,0)))</f>
        <v>Global Tungsten &amp; Powders Corp.</v>
      </c>
      <c r="D208" s="230"/>
      <c r="E208" s="182" t="str">
        <f ca="1">IF(ISERROR($V208),"",OFFSET('Smelter Look-up'!$D$4,$V208-4,0)&amp;"")</f>
        <v>UNITED STATES OF AMERICA</v>
      </c>
      <c r="F208" s="182" t="str">
        <f ca="1">IF(ISERROR($V208),"",OFFSET('Smelter Look-up'!$E$4,$V208-4,0))</f>
        <v>CID000568</v>
      </c>
      <c r="G208" s="182" t="str">
        <f ca="1">IF(C208=$X$4,IF(ISERROR($V208),"Enter smelter details","RMI"),IF(ISERROR($V208),"",OFFSET('Smelter Look-up'!$F$4,$V208-4,0)))</f>
        <v>RMI</v>
      </c>
      <c r="H208" s="183" t="s">
        <v>15807</v>
      </c>
      <c r="I208" s="184" t="str">
        <f ca="1">IF(ISERROR($V208),"",OFFSET('Smelter Look-up'!$H$4,$V208-4,0))</f>
        <v>Towanda</v>
      </c>
      <c r="J208" s="184" t="str">
        <f ca="1">IF(ISERROR($V208),"",OFFSET('Smelter Look-up'!$I$4,$V208-4,0))</f>
        <v>Pennsylvania</v>
      </c>
      <c r="K208" s="224" t="s">
        <v>15807</v>
      </c>
      <c r="L208" s="224" t="s">
        <v>15807</v>
      </c>
      <c r="M208" s="224" t="s">
        <v>15807</v>
      </c>
      <c r="N208" s="224" t="s">
        <v>15807</v>
      </c>
      <c r="O208" s="224" t="s">
        <v>15809</v>
      </c>
      <c r="P208" s="185" t="s">
        <v>489</v>
      </c>
      <c r="Q208" s="225" t="s">
        <v>15807</v>
      </c>
      <c r="R208" s="182" t="str">
        <f ca="1">IF(ISERROR($V208),"",OFFSET('Smelter Look-up'!$C$4,$V208-4,0)&amp;"")</f>
        <v>Global Tungsten &amp; Powders Corp.</v>
      </c>
      <c r="S208" s="181" t="str">
        <f t="shared" ca="1" si="30"/>
        <v>US</v>
      </c>
      <c r="T208" s="181" t="str">
        <f ca="1">IF(B208="","",IF(ISERROR(MATCH($J208,SorP!$B$1:$B$6279,0)),"",INDIRECT("'SorP'!$A$"&amp;MATCH($S208&amp;$J208,SorP!C:C,0))))</f>
        <v>US-PA</v>
      </c>
      <c r="U208" s="201"/>
      <c r="V208" s="226">
        <f ca="1">IF(C208="",NA(),IF(OR(C208="Smelter not listed",C208="Smelter not yet identified"),MATCH($B208&amp;$D208,'Smelter Look-up'!$J:$J,0),MATCH($B208&amp;$C208,'Smelter Look-up'!$J:$J,0)))</f>
        <v>585</v>
      </c>
      <c r="X208" s="227">
        <f t="shared" ca="1" si="31"/>
        <v>0</v>
      </c>
      <c r="AB208" s="228" t="str">
        <f t="shared" ca="1" si="32"/>
        <v>TungstenGlobal Tungsten &amp; Powders Corp.</v>
      </c>
    </row>
    <row r="209" spans="1:28" s="227" customFormat="1" ht="20.25">
      <c r="A209" s="181" t="s">
        <v>790</v>
      </c>
      <c r="B209" s="182" t="str">
        <f ca="1">IF(LEN(A209)=0,"",INDEX('Smelter Look-up'!$A:$A,MATCH($A209,'Smelter Look-up'!$E:$E,0)))</f>
        <v>Tungsten</v>
      </c>
      <c r="C209" s="186" t="str">
        <f ca="1">IF(LEN(A209)=0,"",INDEX('Smelter Look-up'!$C:$C,MATCH($A209,'Smelter Look-up'!$E:$E,0)))</f>
        <v>Guangdong Xianglu Tungsten Co., Ltd.</v>
      </c>
      <c r="D209" s="230"/>
      <c r="E209" s="182" t="str">
        <f ca="1">IF(ISERROR($V209),"",OFFSET('Smelter Look-up'!$D$4,$V209-4,0)&amp;"")</f>
        <v>CHINA</v>
      </c>
      <c r="F209" s="182" t="str">
        <f ca="1">IF(ISERROR($V209),"",OFFSET('Smelter Look-up'!$E$4,$V209-4,0))</f>
        <v>CID000218</v>
      </c>
      <c r="G209" s="182" t="str">
        <f ca="1">IF(C209=$X$4,IF(ISERROR($V209),"Enter smelter details","RMI"),IF(ISERROR($V209),"",OFFSET('Smelter Look-up'!$F$4,$V209-4,0)))</f>
        <v>RMI</v>
      </c>
      <c r="H209" s="183" t="s">
        <v>15807</v>
      </c>
      <c r="I209" s="184" t="str">
        <f ca="1">IF(ISERROR($V209),"",OFFSET('Smelter Look-up'!$H$4,$V209-4,0))</f>
        <v>Chaozhou</v>
      </c>
      <c r="J209" s="184" t="str">
        <f ca="1">IF(ISERROR($V209),"",OFFSET('Smelter Look-up'!$I$4,$V209-4,0))</f>
        <v>Guangdong Sheng</v>
      </c>
      <c r="K209" s="224" t="s">
        <v>15807</v>
      </c>
      <c r="L209" s="224" t="s">
        <v>15807</v>
      </c>
      <c r="M209" s="224" t="s">
        <v>15807</v>
      </c>
      <c r="N209" s="224" t="s">
        <v>15807</v>
      </c>
      <c r="O209" s="224" t="s">
        <v>490</v>
      </c>
      <c r="P209" s="185" t="s">
        <v>15807</v>
      </c>
      <c r="Q209" s="225" t="s">
        <v>15807</v>
      </c>
      <c r="R209" s="182" t="str">
        <f ca="1">IF(ISERROR($V209),"",OFFSET('Smelter Look-up'!$C$4,$V209-4,0)&amp;"")</f>
        <v>Guangdong Xianglu Tungsten Co., Ltd.</v>
      </c>
      <c r="S209" s="181" t="str">
        <f t="shared" ca="1" si="30"/>
        <v>CN</v>
      </c>
      <c r="T209" s="181" t="str">
        <f ca="1">IF(B209="","",IF(ISERROR(MATCH($J209,SorP!$B$1:$B$6279,0)),"",INDIRECT("'SorP'!$A$"&amp;MATCH($S209&amp;$J209,SorP!C:C,0))))</f>
        <v>CN-GD</v>
      </c>
      <c r="U209" s="201"/>
      <c r="V209" s="226">
        <f ca="1">IF(C209="",NA(),IF(OR(C209="Smelter not listed",C209="Smelter not yet identified"),MATCH($B209&amp;$D209,'Smelter Look-up'!$J:$J,0),MATCH($B209&amp;$C209,'Smelter Look-up'!$J:$J,0)))</f>
        <v>587</v>
      </c>
      <c r="X209" s="227">
        <f t="shared" ca="1" si="31"/>
        <v>0</v>
      </c>
      <c r="AB209" s="228" t="str">
        <f t="shared" ca="1" si="32"/>
        <v>TungstenGuangdong Xianglu Tungsten Co., Ltd.</v>
      </c>
    </row>
    <row r="210" spans="1:28" s="227" customFormat="1" ht="20.25">
      <c r="A210" s="181" t="s">
        <v>1421</v>
      </c>
      <c r="B210" s="182" t="str">
        <f ca="1">IF(LEN(A210)=0,"",INDEX('Smelter Look-up'!$A:$A,MATCH($A210,'Smelter Look-up'!$E:$E,0)))</f>
        <v>Tungsten</v>
      </c>
      <c r="C210" s="186" t="str">
        <f ca="1">IF(LEN(A210)=0,"",INDEX('Smelter Look-up'!$C:$C,MATCH($A210,'Smelter Look-up'!$E:$E,0)))</f>
        <v>H.C. Starck Tungsten GmbH</v>
      </c>
      <c r="D210" s="230"/>
      <c r="E210" s="182" t="str">
        <f ca="1">IF(ISERROR($V210),"",OFFSET('Smelter Look-up'!$D$4,$V210-4,0)&amp;"")</f>
        <v>GERMANY</v>
      </c>
      <c r="F210" s="182" t="str">
        <f ca="1">IF(ISERROR($V210),"",OFFSET('Smelter Look-up'!$E$4,$V210-4,0))</f>
        <v>CID002541</v>
      </c>
      <c r="G210" s="182" t="str">
        <f ca="1">IF(C210=$X$4,IF(ISERROR($V210),"Enter smelter details","RMI"),IF(ISERROR($V210),"",OFFSET('Smelter Look-up'!$F$4,$V210-4,0)))</f>
        <v>RMI</v>
      </c>
      <c r="H210" s="183" t="s">
        <v>15807</v>
      </c>
      <c r="I210" s="184" t="str">
        <f ca="1">IF(ISERROR($V210),"",OFFSET('Smelter Look-up'!$H$4,$V210-4,0))</f>
        <v>Goslar</v>
      </c>
      <c r="J210" s="184" t="str">
        <f ca="1">IF(ISERROR($V210),"",OFFSET('Smelter Look-up'!$I$4,$V210-4,0))</f>
        <v>Niedersachsen</v>
      </c>
      <c r="K210" s="224" t="s">
        <v>15807</v>
      </c>
      <c r="L210" s="224" t="s">
        <v>15807</v>
      </c>
      <c r="M210" s="224" t="s">
        <v>15807</v>
      </c>
      <c r="N210" s="224" t="s">
        <v>15807</v>
      </c>
      <c r="O210" s="224" t="s">
        <v>490</v>
      </c>
      <c r="P210" s="185" t="s">
        <v>15807</v>
      </c>
      <c r="Q210" s="225" t="s">
        <v>15807</v>
      </c>
      <c r="R210" s="182" t="str">
        <f ca="1">IF(ISERROR($V210),"",OFFSET('Smelter Look-up'!$C$4,$V210-4,0)&amp;"")</f>
        <v>H.C. Starck Tungsten GmbH</v>
      </c>
      <c r="S210" s="181" t="str">
        <f t="shared" ca="1" si="30"/>
        <v>DE</v>
      </c>
      <c r="T210" s="181" t="str">
        <f ca="1">IF(B210="","",IF(ISERROR(MATCH($J210,SorP!$B$1:$B$6279,0)),"",INDIRECT("'SorP'!$A$"&amp;MATCH($S210&amp;$J210,SorP!C:C,0))))</f>
        <v>DE-NI</v>
      </c>
      <c r="U210" s="201"/>
      <c r="V210" s="226">
        <f ca="1">IF(C210="",NA(),IF(OR(C210="Smelter not listed",C210="Smelter not yet identified"),MATCH($B210&amp;$D210,'Smelter Look-up'!$J:$J,0),MATCH($B210&amp;$C210,'Smelter Look-up'!$J:$J,0)))</f>
        <v>589</v>
      </c>
      <c r="X210" s="227">
        <f t="shared" ca="1" si="31"/>
        <v>0</v>
      </c>
      <c r="AB210" s="228" t="str">
        <f t="shared" ca="1" si="32"/>
        <v>TungstenH.C. Starck Tungsten GmbH</v>
      </c>
    </row>
    <row r="211" spans="1:28" s="227" customFormat="1" ht="20.25">
      <c r="A211" s="181" t="s">
        <v>13872</v>
      </c>
      <c r="B211" s="182" t="str">
        <f ca="1">IF(LEN(A211)=0,"",INDEX('Smelter Look-up'!$A:$A,MATCH($A211,'Smelter Look-up'!$E:$E,0)))</f>
        <v>Tungsten</v>
      </c>
      <c r="C211" s="186" t="str">
        <f ca="1">IF(LEN(A211)=0,"",INDEX('Smelter Look-up'!$C:$C,MATCH($A211,'Smelter Look-up'!$E:$E,0)))</f>
        <v>Hubei Green Tungsten Co., Ltd.</v>
      </c>
      <c r="D211" s="230"/>
      <c r="E211" s="182" t="str">
        <f ca="1">IF(ISERROR($V211),"",OFFSET('Smelter Look-up'!$D$4,$V211-4,0)&amp;"")</f>
        <v>CHINA</v>
      </c>
      <c r="F211" s="182" t="str">
        <f ca="1">IF(ISERROR($V211),"",OFFSET('Smelter Look-up'!$E$4,$V211-4,0))</f>
        <v>CID003417</v>
      </c>
      <c r="G211" s="182" t="str">
        <f ca="1">IF(C211=$X$4,IF(ISERROR($V211),"Enter smelter details","RMI"),IF(ISERROR($V211),"",OFFSET('Smelter Look-up'!$F$4,$V211-4,0)))</f>
        <v>RMI</v>
      </c>
      <c r="H211" s="183" t="s">
        <v>15807</v>
      </c>
      <c r="I211" s="184" t="str">
        <f ca="1">IF(ISERROR($V211),"",OFFSET('Smelter Look-up'!$H$4,$V211-4,0))</f>
        <v>Shenzhen</v>
      </c>
      <c r="J211" s="184" t="str">
        <f ca="1">IF(ISERROR($V211),"",OFFSET('Smelter Look-up'!$I$4,$V211-4,0))</f>
        <v>Guangdong Sheng</v>
      </c>
      <c r="K211" s="224" t="s">
        <v>15807</v>
      </c>
      <c r="L211" s="224" t="s">
        <v>15807</v>
      </c>
      <c r="M211" s="224" t="s">
        <v>15807</v>
      </c>
      <c r="N211" s="224" t="s">
        <v>15807</v>
      </c>
      <c r="O211" s="224" t="s">
        <v>490</v>
      </c>
      <c r="P211" s="185" t="s">
        <v>15807</v>
      </c>
      <c r="Q211" s="225" t="s">
        <v>15807</v>
      </c>
      <c r="R211" s="182" t="str">
        <f ca="1">IF(ISERROR($V211),"",OFFSET('Smelter Look-up'!$C$4,$V211-4,0)&amp;"")</f>
        <v>Hubei Green Tungsten Co., Ltd.</v>
      </c>
      <c r="S211" s="181" t="str">
        <f t="shared" ca="1" si="30"/>
        <v>CN</v>
      </c>
      <c r="T211" s="181" t="str">
        <f ca="1">IF(B211="","",IF(ISERROR(MATCH($J211,SorP!$B$1:$B$6279,0)),"",INDIRECT("'SorP'!$A$"&amp;MATCH($S211&amp;$J211,SorP!C:C,0))))</f>
        <v>CN-GD</v>
      </c>
      <c r="U211" s="201"/>
      <c r="V211" s="226">
        <f ca="1">IF(C211="",NA(),IF(OR(C211="Smelter not listed",C211="Smelter not yet identified"),MATCH($B211&amp;$D211,'Smelter Look-up'!$J:$J,0),MATCH($B211&amp;$C211,'Smelter Look-up'!$J:$J,0)))</f>
        <v>592</v>
      </c>
      <c r="X211" s="227">
        <f t="shared" ca="1" si="31"/>
        <v>0</v>
      </c>
      <c r="AB211" s="228" t="str">
        <f t="shared" ca="1" si="32"/>
        <v>TungstenHubei Green Tungsten Co., Ltd.</v>
      </c>
    </row>
    <row r="212" spans="1:28" s="227" customFormat="1" ht="25.5">
      <c r="A212" s="181" t="s">
        <v>793</v>
      </c>
      <c r="B212" s="182" t="str">
        <f ca="1">IF(LEN(A212)=0,"",INDEX('Smelter Look-up'!$A:$A,MATCH($A212,'Smelter Look-up'!$E:$E,0)))</f>
        <v>Tungsten</v>
      </c>
      <c r="C212" s="186" t="str">
        <f ca="1">IF(LEN(A212)=0,"",INDEX('Smelter Look-up'!$C:$C,MATCH($A212,'Smelter Look-up'!$E:$E,0)))</f>
        <v>Hunan Chenzhou Mining Co., Ltd.</v>
      </c>
      <c r="D212" s="230"/>
      <c r="E212" s="182" t="str">
        <f ca="1">IF(ISERROR($V212),"",OFFSET('Smelter Look-up'!$D$4,$V212-4,0)&amp;"")</f>
        <v>CHINA</v>
      </c>
      <c r="F212" s="182" t="str">
        <f ca="1">IF(ISERROR($V212),"",OFFSET('Smelter Look-up'!$E$4,$V212-4,0))</f>
        <v>CID000766</v>
      </c>
      <c r="G212" s="182" t="str">
        <f ca="1">IF(C212=$X$4,IF(ISERROR($V212),"Enter smelter details","RMI"),IF(ISERROR($V212),"",OFFSET('Smelter Look-up'!$F$4,$V212-4,0)))</f>
        <v>RMI</v>
      </c>
      <c r="H212" s="183" t="s">
        <v>15807</v>
      </c>
      <c r="I212" s="184" t="str">
        <f ca="1">IF(ISERROR($V212),"",OFFSET('Smelter Look-up'!$H$4,$V212-4,0))</f>
        <v>Yuanling</v>
      </c>
      <c r="J212" s="184" t="str">
        <f ca="1">IF(ISERROR($V212),"",OFFSET('Smelter Look-up'!$I$4,$V212-4,0))</f>
        <v>Hunan Sheng</v>
      </c>
      <c r="K212" s="224" t="s">
        <v>15807</v>
      </c>
      <c r="L212" s="224" t="s">
        <v>15807</v>
      </c>
      <c r="M212" s="224" t="s">
        <v>15807</v>
      </c>
      <c r="N212" s="224" t="s">
        <v>15807</v>
      </c>
      <c r="O212" s="224" t="s">
        <v>15810</v>
      </c>
      <c r="P212" s="185" t="s">
        <v>489</v>
      </c>
      <c r="Q212" s="225" t="s">
        <v>15807</v>
      </c>
      <c r="R212" s="182" t="str">
        <f ca="1">IF(ISERROR($V212),"",OFFSET('Smelter Look-up'!$C$4,$V212-4,0)&amp;"")</f>
        <v>Hunan Chenzhou Mining Co., Ltd.</v>
      </c>
      <c r="S212" s="181" t="str">
        <f t="shared" ca="1" si="30"/>
        <v>CN</v>
      </c>
      <c r="T212" s="181" t="str">
        <f ca="1">IF(B212="","",IF(ISERROR(MATCH($J212,SorP!$B$1:$B$6279,0)),"",INDIRECT("'SorP'!$A$"&amp;MATCH($S212&amp;$J212,SorP!C:C,0))))</f>
        <v>CN-HN</v>
      </c>
      <c r="U212" s="201"/>
      <c r="V212" s="226">
        <f ca="1">IF(C212="",NA(),IF(OR(C212="Smelter not listed",C212="Smelter not yet identified"),MATCH($B212&amp;$D212,'Smelter Look-up'!$J:$J,0),MATCH($B212&amp;$C212,'Smelter Look-up'!$J:$J,0)))</f>
        <v>594</v>
      </c>
      <c r="X212" s="227">
        <f t="shared" ca="1" si="31"/>
        <v>0</v>
      </c>
      <c r="AB212" s="228" t="str">
        <f t="shared" ca="1" si="32"/>
        <v>TungstenHunan Chenzhou Mining Co., Ltd.</v>
      </c>
    </row>
    <row r="213" spans="1:28" s="227" customFormat="1" ht="25.5">
      <c r="A213" s="181" t="s">
        <v>1401</v>
      </c>
      <c r="B213" s="182" t="str">
        <f ca="1">IF(LEN(A213)=0,"",INDEX('Smelter Look-up'!$A:$A,MATCH($A213,'Smelter Look-up'!$E:$E,0)))</f>
        <v>Tungsten</v>
      </c>
      <c r="C213" s="186" t="str">
        <f ca="1">IF(LEN(A213)=0,"",INDEX('Smelter Look-up'!$C:$C,MATCH($A213,'Smelter Look-up'!$E:$E,0)))</f>
        <v>Hunan Shizhuyuan Nonferrous Metals Co., Ltd. Chenzhou Tungsten Products Branch</v>
      </c>
      <c r="D213" s="230"/>
      <c r="E213" s="182" t="str">
        <f ca="1">IF(ISERROR($V213),"",OFFSET('Smelter Look-up'!$D$4,$V213-4,0)&amp;"")</f>
        <v>CHINA</v>
      </c>
      <c r="F213" s="182" t="str">
        <f ca="1">IF(ISERROR($V213),"",OFFSET('Smelter Look-up'!$E$4,$V213-4,0))</f>
        <v>CID002513</v>
      </c>
      <c r="G213" s="182" t="str">
        <f ca="1">IF(C213=$X$4,IF(ISERROR($V213),"Enter smelter details","RMI"),IF(ISERROR($V213),"",OFFSET('Smelter Look-up'!$F$4,$V213-4,0)))</f>
        <v>RMI</v>
      </c>
      <c r="H213" s="183" t="s">
        <v>15807</v>
      </c>
      <c r="I213" s="184" t="str">
        <f ca="1">IF(ISERROR($V213),"",OFFSET('Smelter Look-up'!$H$4,$V213-4,0))</f>
        <v>Chenzhou</v>
      </c>
      <c r="J213" s="184" t="str">
        <f ca="1">IF(ISERROR($V213),"",OFFSET('Smelter Look-up'!$I$4,$V213-4,0))</f>
        <v>Hunan Sheng</v>
      </c>
      <c r="K213" s="224" t="s">
        <v>15807</v>
      </c>
      <c r="L213" s="224" t="s">
        <v>15807</v>
      </c>
      <c r="M213" s="224" t="s">
        <v>15807</v>
      </c>
      <c r="N213" s="224" t="s">
        <v>15807</v>
      </c>
      <c r="O213" s="224" t="s">
        <v>490</v>
      </c>
      <c r="P213" s="185" t="s">
        <v>15807</v>
      </c>
      <c r="Q213" s="225" t="s">
        <v>15807</v>
      </c>
      <c r="R213" s="182" t="str">
        <f ca="1">IF(ISERROR($V213),"",OFFSET('Smelter Look-up'!$C$4,$V213-4,0)&amp;"")</f>
        <v>Hunan Shizhuyuan Nonferrous Metals Co., Ltd. Chenzhou Tungsten Products Branch</v>
      </c>
      <c r="S213" s="181" t="str">
        <f t="shared" ca="1" si="30"/>
        <v>CN</v>
      </c>
      <c r="T213" s="181" t="str">
        <f ca="1">IF(B213="","",IF(ISERROR(MATCH($J213,SorP!$B$1:$B$6279,0)),"",INDIRECT("'SorP'!$A$"&amp;MATCH($S213&amp;$J213,SorP!C:C,0))))</f>
        <v>CN-HN</v>
      </c>
      <c r="U213" s="201"/>
      <c r="V213" s="226">
        <f ca="1">IF(C213="",NA(),IF(OR(C213="Smelter not listed",C213="Smelter not yet identified"),MATCH($B213&amp;$D213,'Smelter Look-up'!$J:$J,0),MATCH($B213&amp;$C213,'Smelter Look-up'!$J:$J,0)))</f>
        <v>598</v>
      </c>
      <c r="X213" s="227">
        <f t="shared" ca="1" si="31"/>
        <v>0</v>
      </c>
      <c r="AB213" s="228" t="str">
        <f t="shared" ca="1" si="32"/>
        <v>TungstenHunan Shizhuyuan Nonferrous Metals Co., Ltd. Chenzhou Tungsten Products Branch</v>
      </c>
    </row>
    <row r="214" spans="1:28" s="227" customFormat="1" ht="25.5">
      <c r="A214" s="181" t="s">
        <v>795</v>
      </c>
      <c r="B214" s="182" t="str">
        <f ca="1">IF(LEN(A214)=0,"",INDEX('Smelter Look-up'!$A:$A,MATCH($A214,'Smelter Look-up'!$E:$E,0)))</f>
        <v>Tungsten</v>
      </c>
      <c r="C214" s="186" t="str">
        <f ca="1">IF(LEN(A214)=0,"",INDEX('Smelter Look-up'!$C:$C,MATCH($A214,'Smelter Look-up'!$E:$E,0)))</f>
        <v>Japan New Metals Co., Ltd.</v>
      </c>
      <c r="D214" s="230"/>
      <c r="E214" s="182" t="str">
        <f ca="1">IF(ISERROR($V214),"",OFFSET('Smelter Look-up'!$D$4,$V214-4,0)&amp;"")</f>
        <v>JAPAN</v>
      </c>
      <c r="F214" s="182" t="str">
        <f ca="1">IF(ISERROR($V214),"",OFFSET('Smelter Look-up'!$E$4,$V214-4,0))</f>
        <v>CID000825</v>
      </c>
      <c r="G214" s="182" t="str">
        <f ca="1">IF(C214=$X$4,IF(ISERROR($V214),"Enter smelter details","RMI"),IF(ISERROR($V214),"",OFFSET('Smelter Look-up'!$F$4,$V214-4,0)))</f>
        <v>RMI</v>
      </c>
      <c r="H214" s="183" t="s">
        <v>15807</v>
      </c>
      <c r="I214" s="184" t="str">
        <f ca="1">IF(ISERROR($V214),"",OFFSET('Smelter Look-up'!$H$4,$V214-4,0))</f>
        <v>Akita City</v>
      </c>
      <c r="J214" s="184" t="str">
        <f ca="1">IF(ISERROR($V214),"",OFFSET('Smelter Look-up'!$I$4,$V214-4,0))</f>
        <v>Akita</v>
      </c>
      <c r="K214" s="224" t="s">
        <v>15807</v>
      </c>
      <c r="L214" s="224" t="s">
        <v>15807</v>
      </c>
      <c r="M214" s="224" t="s">
        <v>15807</v>
      </c>
      <c r="N214" s="224" t="s">
        <v>15807</v>
      </c>
      <c r="O214" s="224" t="s">
        <v>15809</v>
      </c>
      <c r="P214" s="185" t="s">
        <v>489</v>
      </c>
      <c r="Q214" s="225" t="s">
        <v>15807</v>
      </c>
      <c r="R214" s="182" t="str">
        <f ca="1">IF(ISERROR($V214),"",OFFSET('Smelter Look-up'!$C$4,$V214-4,0)&amp;"")</f>
        <v>Japan New Metals Co., Ltd.</v>
      </c>
      <c r="S214" s="181" t="str">
        <f t="shared" ca="1" si="30"/>
        <v>JP</v>
      </c>
      <c r="T214" s="181" t="str">
        <f ca="1">IF(B214="","",IF(ISERROR(MATCH($J214,SorP!$B$1:$B$6279,0)),"",INDIRECT("'SorP'!$A$"&amp;MATCH($S214&amp;$J214,SorP!C:C,0))))</f>
        <v>JP-05</v>
      </c>
      <c r="U214" s="201"/>
      <c r="V214" s="226">
        <f ca="1">IF(C214="",NA(),IF(OR(C214="Smelter not listed",C214="Smelter not yet identified"),MATCH($B214&amp;$D214,'Smelter Look-up'!$J:$J,0),MATCH($B214&amp;$C214,'Smelter Look-up'!$J:$J,0)))</f>
        <v>600</v>
      </c>
      <c r="X214" s="227">
        <f t="shared" ca="1" si="31"/>
        <v>0</v>
      </c>
      <c r="AB214" s="228" t="str">
        <f t="shared" ca="1" si="32"/>
        <v>TungstenJapan New Metals Co., Ltd.</v>
      </c>
    </row>
    <row r="215" spans="1:28" s="227" customFormat="1" ht="25.5">
      <c r="A215" s="181" t="s">
        <v>1424</v>
      </c>
      <c r="B215" s="182" t="str">
        <f ca="1">IF(LEN(A215)=0,"",INDEX('Smelter Look-up'!$A:$A,MATCH($A215,'Smelter Look-up'!$E:$E,0)))</f>
        <v>Tungsten</v>
      </c>
      <c r="C215" s="186" t="str">
        <f ca="1">IF(LEN(A215)=0,"",INDEX('Smelter Look-up'!$C:$C,MATCH($A215,'Smelter Look-up'!$E:$E,0)))</f>
        <v>Jiangwu H.C. Starck Tungsten Products Co., Ltd.</v>
      </c>
      <c r="D215" s="230"/>
      <c r="E215" s="182" t="str">
        <f ca="1">IF(ISERROR($V215),"",OFFSET('Smelter Look-up'!$D$4,$V215-4,0)&amp;"")</f>
        <v>CHINA</v>
      </c>
      <c r="F215" s="182" t="str">
        <f ca="1">IF(ISERROR($V215),"",OFFSET('Smelter Look-up'!$E$4,$V215-4,0))</f>
        <v>CID002551</v>
      </c>
      <c r="G215" s="182" t="str">
        <f ca="1">IF(C215=$X$4,IF(ISERROR($V215),"Enter smelter details","RMI"),IF(ISERROR($V215),"",OFFSET('Smelter Look-up'!$F$4,$V215-4,0)))</f>
        <v>RMI</v>
      </c>
      <c r="H215" s="183" t="s">
        <v>15807</v>
      </c>
      <c r="I215" s="184" t="str">
        <f ca="1">IF(ISERROR($V215),"",OFFSET('Smelter Look-up'!$H$4,$V215-4,0))</f>
        <v>Ganzhou</v>
      </c>
      <c r="J215" s="184" t="str">
        <f ca="1">IF(ISERROR($V215),"",OFFSET('Smelter Look-up'!$I$4,$V215-4,0))</f>
        <v>Jiangxi Sheng</v>
      </c>
      <c r="K215" s="224" t="s">
        <v>15807</v>
      </c>
      <c r="L215" s="224" t="s">
        <v>15807</v>
      </c>
      <c r="M215" s="224" t="s">
        <v>15807</v>
      </c>
      <c r="N215" s="224" t="s">
        <v>15807</v>
      </c>
      <c r="O215" s="224" t="s">
        <v>490</v>
      </c>
      <c r="P215" s="185" t="s">
        <v>15807</v>
      </c>
      <c r="Q215" s="225" t="s">
        <v>15807</v>
      </c>
      <c r="R215" s="182" t="str">
        <f ca="1">IF(ISERROR($V215),"",OFFSET('Smelter Look-up'!$C$4,$V215-4,0)&amp;"")</f>
        <v>Jiangwu H.C. Starck Tungsten Products Co., Ltd.</v>
      </c>
      <c r="S215" s="181" t="str">
        <f t="shared" ca="1" si="30"/>
        <v>CN</v>
      </c>
      <c r="T215" s="181" t="str">
        <f ca="1">IF(B215="","",IF(ISERROR(MATCH($J215,SorP!$B$1:$B$6279,0)),"",INDIRECT("'SorP'!$A$"&amp;MATCH($S215&amp;$J215,SorP!C:C,0))))</f>
        <v>CN-JX</v>
      </c>
      <c r="U215" s="201"/>
      <c r="V215" s="226">
        <f ca="1">IF(C215="",NA(),IF(OR(C215="Smelter not listed",C215="Smelter not yet identified"),MATCH($B215&amp;$D215,'Smelter Look-up'!$J:$J,0),MATCH($B215&amp;$C215,'Smelter Look-up'!$J:$J,0)))</f>
        <v>601</v>
      </c>
      <c r="X215" s="227">
        <f t="shared" ca="1" si="31"/>
        <v>0</v>
      </c>
      <c r="AB215" s="228" t="str">
        <f t="shared" ca="1" si="32"/>
        <v>TungstenJiangwu H.C. Starck Tungsten Products Co., Ltd.</v>
      </c>
    </row>
    <row r="216" spans="1:28" s="227" customFormat="1" ht="20.25">
      <c r="A216" s="181" t="s">
        <v>138</v>
      </c>
      <c r="B216" s="182" t="str">
        <f ca="1">IF(LEN(A216)=0,"",INDEX('Smelter Look-up'!$A:$A,MATCH($A216,'Smelter Look-up'!$E:$E,0)))</f>
        <v>Tungsten</v>
      </c>
      <c r="C216" s="186" t="str">
        <f ca="1">IF(LEN(A216)=0,"",INDEX('Smelter Look-up'!$C:$C,MATCH($A216,'Smelter Look-up'!$E:$E,0)))</f>
        <v>Jiangxi Gan Bei Tungsten Co., Ltd.</v>
      </c>
      <c r="D216" s="230"/>
      <c r="E216" s="182" t="str">
        <f ca="1">IF(ISERROR($V216),"",OFFSET('Smelter Look-up'!$D$4,$V216-4,0)&amp;"")</f>
        <v>CHINA</v>
      </c>
      <c r="F216" s="182" t="str">
        <f ca="1">IF(ISERROR($V216),"",OFFSET('Smelter Look-up'!$E$4,$V216-4,0))</f>
        <v>CID002321</v>
      </c>
      <c r="G216" s="182" t="str">
        <f ca="1">IF(C216=$X$4,IF(ISERROR($V216),"Enter smelter details","RMI"),IF(ISERROR($V216),"",OFFSET('Smelter Look-up'!$F$4,$V216-4,0)))</f>
        <v>RMI</v>
      </c>
      <c r="H216" s="183" t="s">
        <v>15807</v>
      </c>
      <c r="I216" s="184" t="str">
        <f ca="1">IF(ISERROR($V216),"",OFFSET('Smelter Look-up'!$H$4,$V216-4,0))</f>
        <v>Xiushui</v>
      </c>
      <c r="J216" s="184" t="str">
        <f ca="1">IF(ISERROR($V216),"",OFFSET('Smelter Look-up'!$I$4,$V216-4,0))</f>
        <v>Jiangxi Sheng</v>
      </c>
      <c r="K216" s="224" t="s">
        <v>15807</v>
      </c>
      <c r="L216" s="224" t="s">
        <v>15807</v>
      </c>
      <c r="M216" s="224" t="s">
        <v>15807</v>
      </c>
      <c r="N216" s="224" t="s">
        <v>15807</v>
      </c>
      <c r="O216" s="224" t="s">
        <v>490</v>
      </c>
      <c r="P216" s="185" t="s">
        <v>15807</v>
      </c>
      <c r="Q216" s="225" t="s">
        <v>15807</v>
      </c>
      <c r="R216" s="182" t="str">
        <f ca="1">IF(ISERROR($V216),"",OFFSET('Smelter Look-up'!$C$4,$V216-4,0)&amp;"")</f>
        <v>Jiangxi Gan Bei Tungsten Co., Ltd.</v>
      </c>
      <c r="S216" s="181" t="str">
        <f t="shared" ca="1" si="30"/>
        <v>CN</v>
      </c>
      <c r="T216" s="181" t="str">
        <f ca="1">IF(B216="","",IF(ISERROR(MATCH($J216,SorP!$B$1:$B$6279,0)),"",INDIRECT("'SorP'!$A$"&amp;MATCH($S216&amp;$J216,SorP!C:C,0))))</f>
        <v>CN-JX</v>
      </c>
      <c r="U216" s="201"/>
      <c r="V216" s="226">
        <f ca="1">IF(C216="",NA(),IF(OR(C216="Smelter not listed",C216="Smelter not yet identified"),MATCH($B216&amp;$D216,'Smelter Look-up'!$J:$J,0),MATCH($B216&amp;$C216,'Smelter Look-up'!$J:$J,0)))</f>
        <v>602</v>
      </c>
      <c r="X216" s="227">
        <f t="shared" ca="1" si="31"/>
        <v>0</v>
      </c>
      <c r="AB216" s="228" t="str">
        <f t="shared" ca="1" si="32"/>
        <v>TungstenJiangxi Gan Bei Tungsten Co., Ltd.</v>
      </c>
    </row>
    <row r="217" spans="1:28" s="227" customFormat="1" ht="25.5">
      <c r="A217" s="181" t="s">
        <v>143</v>
      </c>
      <c r="B217" s="182" t="str">
        <f ca="1">IF(LEN(A217)=0,"",INDEX('Smelter Look-up'!$A:$A,MATCH($A217,'Smelter Look-up'!$E:$E,0)))</f>
        <v>Tungsten</v>
      </c>
      <c r="C217" s="186" t="str">
        <f ca="1">IF(LEN(A217)=0,"",INDEX('Smelter Look-up'!$C:$C,MATCH($A217,'Smelter Look-up'!$E:$E,0)))</f>
        <v>Jiangxi Tonggu Non-ferrous Metallurgical &amp; Chemical Co., Ltd.</v>
      </c>
      <c r="D217" s="230"/>
      <c r="E217" s="182" t="str">
        <f ca="1">IF(ISERROR($V217),"",OFFSET('Smelter Look-up'!$D$4,$V217-4,0)&amp;"")</f>
        <v>CHINA</v>
      </c>
      <c r="F217" s="182" t="str">
        <f ca="1">IF(ISERROR($V217),"",OFFSET('Smelter Look-up'!$E$4,$V217-4,0))</f>
        <v>CID002318</v>
      </c>
      <c r="G217" s="182" t="str">
        <f ca="1">IF(C217=$X$4,IF(ISERROR($V217),"Enter smelter details","RMI"),IF(ISERROR($V217),"",OFFSET('Smelter Look-up'!$F$4,$V217-4,0)))</f>
        <v>RMI</v>
      </c>
      <c r="H217" s="183" t="s">
        <v>15807</v>
      </c>
      <c r="I217" s="184" t="str">
        <f ca="1">IF(ISERROR($V217),"",OFFSET('Smelter Look-up'!$H$4,$V217-4,0))</f>
        <v>Tonggu</v>
      </c>
      <c r="J217" s="184" t="str">
        <f ca="1">IF(ISERROR($V217),"",OFFSET('Smelter Look-up'!$I$4,$V217-4,0))</f>
        <v>Jiangxi Sheng</v>
      </c>
      <c r="K217" s="224" t="s">
        <v>15807</v>
      </c>
      <c r="L217" s="224" t="s">
        <v>15807</v>
      </c>
      <c r="M217" s="224" t="s">
        <v>15807</v>
      </c>
      <c r="N217" s="224" t="s">
        <v>15807</v>
      </c>
      <c r="O217" s="224" t="s">
        <v>490</v>
      </c>
      <c r="P217" s="185" t="s">
        <v>15807</v>
      </c>
      <c r="Q217" s="225" t="s">
        <v>15807</v>
      </c>
      <c r="R217" s="182" t="str">
        <f ca="1">IF(ISERROR($V217),"",OFFSET('Smelter Look-up'!$C$4,$V217-4,0)&amp;"")</f>
        <v>Jiangxi Tonggu Non-ferrous Metallurgical &amp; Chemical Co., Ltd.</v>
      </c>
      <c r="S217" s="181" t="str">
        <f t="shared" ca="1" si="30"/>
        <v>CN</v>
      </c>
      <c r="T217" s="181" t="str">
        <f ca="1">IF(B217="","",IF(ISERROR(MATCH($J217,SorP!$B$1:$B$6279,0)),"",INDIRECT("'SorP'!$A$"&amp;MATCH($S217&amp;$J217,SorP!C:C,0))))</f>
        <v>CN-JX</v>
      </c>
      <c r="U217" s="201"/>
      <c r="V217" s="226">
        <f ca="1">IF(C217="",NA(),IF(OR(C217="Smelter not listed",C217="Smelter not yet identified"),MATCH($B217&amp;$D217,'Smelter Look-up'!$J:$J,0),MATCH($B217&amp;$C217,'Smelter Look-up'!$J:$J,0)))</f>
        <v>604</v>
      </c>
      <c r="X217" s="227">
        <f t="shared" ca="1" si="31"/>
        <v>0</v>
      </c>
      <c r="AB217" s="228" t="str">
        <f t="shared" ca="1" si="32"/>
        <v>TungstenJiangxi Tonggu Non-ferrous Metallurgical &amp; Chemical Co., Ltd.</v>
      </c>
    </row>
    <row r="218" spans="1:28" s="227" customFormat="1" ht="20.25">
      <c r="A218" s="181" t="s">
        <v>142</v>
      </c>
      <c r="B218" s="182" t="str">
        <f ca="1">IF(LEN(A218)=0,"",INDEX('Smelter Look-up'!$A:$A,MATCH($A218,'Smelter Look-up'!$E:$E,0)))</f>
        <v>Tungsten</v>
      </c>
      <c r="C218" s="186" t="str">
        <f ca="1">IF(LEN(A218)=0,"",INDEX('Smelter Look-up'!$C:$C,MATCH($A218,'Smelter Look-up'!$E:$E,0)))</f>
        <v>Jiangxi Xinsheng Tungsten Industry Co., Ltd.</v>
      </c>
      <c r="D218" s="230"/>
      <c r="E218" s="182" t="str">
        <f ca="1">IF(ISERROR($V218),"",OFFSET('Smelter Look-up'!$D$4,$V218-4,0)&amp;"")</f>
        <v>CHINA</v>
      </c>
      <c r="F218" s="182" t="str">
        <f ca="1">IF(ISERROR($V218),"",OFFSET('Smelter Look-up'!$E$4,$V218-4,0))</f>
        <v>CID002317</v>
      </c>
      <c r="G218" s="182" t="str">
        <f ca="1">IF(C218=$X$4,IF(ISERROR($V218),"Enter smelter details","RMI"),IF(ISERROR($V218),"",OFFSET('Smelter Look-up'!$F$4,$V218-4,0)))</f>
        <v>RMI</v>
      </c>
      <c r="H218" s="183" t="s">
        <v>15807</v>
      </c>
      <c r="I218" s="184" t="str">
        <f ca="1">IF(ISERROR($V218),"",OFFSET('Smelter Look-up'!$H$4,$V218-4,0))</f>
        <v>Ganzhou</v>
      </c>
      <c r="J218" s="184" t="str">
        <f ca="1">IF(ISERROR($V218),"",OFFSET('Smelter Look-up'!$I$4,$V218-4,0))</f>
        <v>Jiangxi Sheng</v>
      </c>
      <c r="K218" s="224" t="s">
        <v>15807</v>
      </c>
      <c r="L218" s="224" t="s">
        <v>15807</v>
      </c>
      <c r="M218" s="224" t="s">
        <v>15807</v>
      </c>
      <c r="N218" s="224" t="s">
        <v>15807</v>
      </c>
      <c r="O218" s="224" t="s">
        <v>490</v>
      </c>
      <c r="P218" s="185" t="s">
        <v>15807</v>
      </c>
      <c r="Q218" s="225" t="s">
        <v>15807</v>
      </c>
      <c r="R218" s="182" t="str">
        <f ca="1">IF(ISERROR($V218),"",OFFSET('Smelter Look-up'!$C$4,$V218-4,0)&amp;"")</f>
        <v>Jiangxi Xinsheng Tungsten Industry Co., Ltd.</v>
      </c>
      <c r="S218" s="181" t="str">
        <f t="shared" ca="1" si="30"/>
        <v>CN</v>
      </c>
      <c r="T218" s="181" t="str">
        <f ca="1">IF(B218="","",IF(ISERROR(MATCH($J218,SorP!$B$1:$B$6279,0)),"",INDIRECT("'SorP'!$A$"&amp;MATCH($S218&amp;$J218,SorP!C:C,0))))</f>
        <v>CN-JX</v>
      </c>
      <c r="U218" s="201"/>
      <c r="V218" s="226">
        <f ca="1">IF(C218="",NA(),IF(OR(C218="Smelter not listed",C218="Smelter not yet identified"),MATCH($B218&amp;$D218,'Smelter Look-up'!$J:$J,0),MATCH($B218&amp;$C218,'Smelter Look-up'!$J:$J,0)))</f>
        <v>607</v>
      </c>
      <c r="X218" s="227">
        <f t="shared" ca="1" si="31"/>
        <v>0</v>
      </c>
      <c r="AB218" s="228" t="str">
        <f t="shared" ca="1" si="32"/>
        <v>TungstenJiangxi Xinsheng Tungsten Industry Co., Ltd.</v>
      </c>
    </row>
    <row r="219" spans="1:28" s="227" customFormat="1" ht="20.25">
      <c r="A219" s="181" t="s">
        <v>141</v>
      </c>
      <c r="B219" s="182" t="str">
        <f ca="1">IF(LEN(A219)=0,"",INDEX('Smelter Look-up'!$A:$A,MATCH($A219,'Smelter Look-up'!$E:$E,0)))</f>
        <v>Tungsten</v>
      </c>
      <c r="C219" s="186" t="str">
        <f ca="1">IF(LEN(A219)=0,"",INDEX('Smelter Look-up'!$C:$C,MATCH($A219,'Smelter Look-up'!$E:$E,0)))</f>
        <v>Jiangxi Yaosheng Tungsten Co., Ltd.</v>
      </c>
      <c r="D219" s="230"/>
      <c r="E219" s="182" t="str">
        <f ca="1">IF(ISERROR($V219),"",OFFSET('Smelter Look-up'!$D$4,$V219-4,0)&amp;"")</f>
        <v>CHINA</v>
      </c>
      <c r="F219" s="182" t="str">
        <f ca="1">IF(ISERROR($V219),"",OFFSET('Smelter Look-up'!$E$4,$V219-4,0))</f>
        <v>CID002316</v>
      </c>
      <c r="G219" s="182" t="str">
        <f ca="1">IF(C219=$X$4,IF(ISERROR($V219),"Enter smelter details","RMI"),IF(ISERROR($V219),"",OFFSET('Smelter Look-up'!$F$4,$V219-4,0)))</f>
        <v>RMI</v>
      </c>
      <c r="H219" s="183" t="s">
        <v>15807</v>
      </c>
      <c r="I219" s="184" t="str">
        <f ca="1">IF(ISERROR($V219),"",OFFSET('Smelter Look-up'!$H$4,$V219-4,0))</f>
        <v>Ganzhou</v>
      </c>
      <c r="J219" s="184" t="str">
        <f ca="1">IF(ISERROR($V219),"",OFFSET('Smelter Look-up'!$I$4,$V219-4,0))</f>
        <v>Jiangxi Sheng</v>
      </c>
      <c r="K219" s="224" t="s">
        <v>15807</v>
      </c>
      <c r="L219" s="224" t="s">
        <v>15807</v>
      </c>
      <c r="M219" s="224" t="s">
        <v>15807</v>
      </c>
      <c r="N219" s="224" t="s">
        <v>15807</v>
      </c>
      <c r="O219" s="224" t="s">
        <v>490</v>
      </c>
      <c r="P219" s="185" t="s">
        <v>15807</v>
      </c>
      <c r="Q219" s="225" t="s">
        <v>15807</v>
      </c>
      <c r="R219" s="182" t="str">
        <f ca="1">IF(ISERROR($V219),"",OFFSET('Smelter Look-up'!$C$4,$V219-4,0)&amp;"")</f>
        <v>Jiangxi Yaosheng Tungsten Co., Ltd.</v>
      </c>
      <c r="S219" s="181" t="str">
        <f t="shared" ca="1" si="30"/>
        <v>CN</v>
      </c>
      <c r="T219" s="181" t="str">
        <f ca="1">IF(B219="","",IF(ISERROR(MATCH($J219,SorP!$B$1:$B$6279,0)),"",INDIRECT("'SorP'!$A$"&amp;MATCH($S219&amp;$J219,SorP!C:C,0))))</f>
        <v>CN-JX</v>
      </c>
      <c r="U219" s="201"/>
      <c r="V219" s="226">
        <f ca="1">IF(C219="",NA(),IF(OR(C219="Smelter not listed",C219="Smelter not yet identified"),MATCH($B219&amp;$D219,'Smelter Look-up'!$J:$J,0),MATCH($B219&amp;$C219,'Smelter Look-up'!$J:$J,0)))</f>
        <v>608</v>
      </c>
      <c r="X219" s="227">
        <f t="shared" ca="1" si="31"/>
        <v>0</v>
      </c>
      <c r="AB219" s="228" t="str">
        <f t="shared" ca="1" si="32"/>
        <v>TungstenJiangxi Yaosheng Tungsten Co., Ltd.</v>
      </c>
    </row>
    <row r="220" spans="1:28" s="227" customFormat="1" ht="25.5">
      <c r="A220" s="181" t="s">
        <v>797</v>
      </c>
      <c r="B220" s="182" t="str">
        <f ca="1">IF(LEN(A220)=0,"",INDEX('Smelter Look-up'!$A:$A,MATCH($A220,'Smelter Look-up'!$E:$E,0)))</f>
        <v>Tungsten</v>
      </c>
      <c r="C220" s="186" t="str">
        <f ca="1">IF(LEN(A220)=0,"",INDEX('Smelter Look-up'!$C:$C,MATCH($A220,'Smelter Look-up'!$E:$E,0)))</f>
        <v>Kennametal Fallon</v>
      </c>
      <c r="D220" s="230"/>
      <c r="E220" s="182" t="str">
        <f ca="1">IF(ISERROR($V220),"",OFFSET('Smelter Look-up'!$D$4,$V220-4,0)&amp;"")</f>
        <v>UNITED STATES OF AMERICA</v>
      </c>
      <c r="F220" s="182" t="str">
        <f ca="1">IF(ISERROR($V220),"",OFFSET('Smelter Look-up'!$E$4,$V220-4,0))</f>
        <v>CID000966</v>
      </c>
      <c r="G220" s="182" t="str">
        <f ca="1">IF(C220=$X$4,IF(ISERROR($V220),"Enter smelter details","RMI"),IF(ISERROR($V220),"",OFFSET('Smelter Look-up'!$F$4,$V220-4,0)))</f>
        <v>RMI</v>
      </c>
      <c r="H220" s="183" t="s">
        <v>15807</v>
      </c>
      <c r="I220" s="184" t="str">
        <f ca="1">IF(ISERROR($V220),"",OFFSET('Smelter Look-up'!$H$4,$V220-4,0))</f>
        <v>Fallon</v>
      </c>
      <c r="J220" s="184" t="str">
        <f ca="1">IF(ISERROR($V220),"",OFFSET('Smelter Look-up'!$I$4,$V220-4,0))</f>
        <v>Nevada</v>
      </c>
      <c r="K220" s="224" t="s">
        <v>15807</v>
      </c>
      <c r="L220" s="224" t="s">
        <v>15807</v>
      </c>
      <c r="M220" s="224" t="s">
        <v>15807</v>
      </c>
      <c r="N220" s="224" t="s">
        <v>15807</v>
      </c>
      <c r="O220" s="224" t="s">
        <v>490</v>
      </c>
      <c r="P220" s="185" t="s">
        <v>15807</v>
      </c>
      <c r="Q220" s="225" t="s">
        <v>15807</v>
      </c>
      <c r="R220" s="182" t="str">
        <f ca="1">IF(ISERROR($V220),"",OFFSET('Smelter Look-up'!$C$4,$V220-4,0)&amp;"")</f>
        <v>Kennametal Fallon</v>
      </c>
      <c r="S220" s="181" t="str">
        <f t="shared" ca="1" si="30"/>
        <v>US</v>
      </c>
      <c r="T220" s="181" t="str">
        <f ca="1">IF(B220="","",IF(ISERROR(MATCH($J220,SorP!$B$1:$B$6279,0)),"",INDIRECT("'SorP'!$A$"&amp;MATCH($S220&amp;$J220,SorP!C:C,0))))</f>
        <v>US-NV</v>
      </c>
      <c r="U220" s="201"/>
      <c r="V220" s="226">
        <f ca="1">IF(C220="",NA(),IF(OR(C220="Smelter not listed",C220="Smelter not yet identified"),MATCH($B220&amp;$D220,'Smelter Look-up'!$J:$J,0),MATCH($B220&amp;$C220,'Smelter Look-up'!$J:$J,0)))</f>
        <v>611</v>
      </c>
      <c r="X220" s="227">
        <f t="shared" ca="1" si="31"/>
        <v>0</v>
      </c>
      <c r="AB220" s="228" t="str">
        <f t="shared" ca="1" si="32"/>
        <v>TungstenKennametal Fallon</v>
      </c>
    </row>
    <row r="221" spans="1:28" s="227" customFormat="1" ht="25.5">
      <c r="A221" s="181" t="s">
        <v>789</v>
      </c>
      <c r="B221" s="182" t="str">
        <f ca="1">IF(LEN(A221)=0,"",INDEX('Smelter Look-up'!$A:$A,MATCH($A221,'Smelter Look-up'!$E:$E,0)))</f>
        <v>Tungsten</v>
      </c>
      <c r="C221" s="186" t="str">
        <f ca="1">IF(LEN(A221)=0,"",INDEX('Smelter Look-up'!$C:$C,MATCH($A221,'Smelter Look-up'!$E:$E,0)))</f>
        <v>Kennametal Huntsville</v>
      </c>
      <c r="D221" s="230"/>
      <c r="E221" s="182" t="str">
        <f ca="1">IF(ISERROR($V221),"",OFFSET('Smelter Look-up'!$D$4,$V221-4,0)&amp;"")</f>
        <v>UNITED STATES OF AMERICA</v>
      </c>
      <c r="F221" s="182" t="str">
        <f ca="1">IF(ISERROR($V221),"",OFFSET('Smelter Look-up'!$E$4,$V221-4,0))</f>
        <v>CID000105</v>
      </c>
      <c r="G221" s="182" t="str">
        <f ca="1">IF(C221=$X$4,IF(ISERROR($V221),"Enter smelter details","RMI"),IF(ISERROR($V221),"",OFFSET('Smelter Look-up'!$F$4,$V221-4,0)))</f>
        <v>RMI</v>
      </c>
      <c r="H221" s="183" t="s">
        <v>15807</v>
      </c>
      <c r="I221" s="184" t="str">
        <f ca="1">IF(ISERROR($V221),"",OFFSET('Smelter Look-up'!$H$4,$V221-4,0))</f>
        <v>Huntsville</v>
      </c>
      <c r="J221" s="184" t="str">
        <f ca="1">IF(ISERROR($V221),"",OFFSET('Smelter Look-up'!$I$4,$V221-4,0))</f>
        <v>Alabama</v>
      </c>
      <c r="K221" s="224" t="s">
        <v>15807</v>
      </c>
      <c r="L221" s="224" t="s">
        <v>15807</v>
      </c>
      <c r="M221" s="224" t="s">
        <v>15807</v>
      </c>
      <c r="N221" s="224" t="s">
        <v>15807</v>
      </c>
      <c r="O221" s="224" t="s">
        <v>15809</v>
      </c>
      <c r="P221" s="185" t="s">
        <v>489</v>
      </c>
      <c r="Q221" s="225" t="s">
        <v>15807</v>
      </c>
      <c r="R221" s="182" t="str">
        <f ca="1">IF(ISERROR($V221),"",OFFSET('Smelter Look-up'!$C$4,$V221-4,0)&amp;"")</f>
        <v>Kennametal Huntsville</v>
      </c>
      <c r="S221" s="181" t="str">
        <f t="shared" ca="1" si="30"/>
        <v>US</v>
      </c>
      <c r="T221" s="181" t="str">
        <f ca="1">IF(B221="","",IF(ISERROR(MATCH($J221,SorP!$B$1:$B$6279,0)),"",INDIRECT("'SorP'!$A$"&amp;MATCH($S221&amp;$J221,SorP!C:C,0))))</f>
        <v>US-AL</v>
      </c>
      <c r="U221" s="201"/>
      <c r="V221" s="226">
        <f ca="1">IF(C221="",NA(),IF(OR(C221="Smelter not listed",C221="Smelter not yet identified"),MATCH($B221&amp;$D221,'Smelter Look-up'!$J:$J,0),MATCH($B221&amp;$C221,'Smelter Look-up'!$J:$J,0)))</f>
        <v>612</v>
      </c>
      <c r="X221" s="227">
        <f t="shared" ca="1" si="31"/>
        <v>0</v>
      </c>
      <c r="AB221" s="228" t="str">
        <f t="shared" ca="1" si="32"/>
        <v>TungstenKennametal Huntsville</v>
      </c>
    </row>
    <row r="222" spans="1:28" s="227" customFormat="1" ht="25.5">
      <c r="A222" s="181" t="s">
        <v>13820</v>
      </c>
      <c r="B222" s="182" t="str">
        <f ca="1">IF(LEN(A222)=0,"",INDEX('Smelter Look-up'!$A:$A,MATCH($A222,'Smelter Look-up'!$E:$E,0)))</f>
        <v>Tungsten</v>
      </c>
      <c r="C222" s="186" t="str">
        <f ca="1">IF(LEN(A222)=0,"",INDEX('Smelter Look-up'!$C:$C,MATCH($A222,'Smelter Look-up'!$E:$E,0)))</f>
        <v>Lianyou Metals Co., Ltd.</v>
      </c>
      <c r="D222" s="230"/>
      <c r="E222" s="182" t="str">
        <f ca="1">IF(ISERROR($V222),"",OFFSET('Smelter Look-up'!$D$4,$V222-4,0)&amp;"")</f>
        <v>TAIWAN, PROVINCE OF CHINA</v>
      </c>
      <c r="F222" s="182" t="str">
        <f ca="1">IF(ISERROR($V222),"",OFFSET('Smelter Look-up'!$E$4,$V222-4,0))</f>
        <v>CID003407</v>
      </c>
      <c r="G222" s="182" t="str">
        <f ca="1">IF(C222=$X$4,IF(ISERROR($V222),"Enter smelter details","RMI"),IF(ISERROR($V222),"",OFFSET('Smelter Look-up'!$F$4,$V222-4,0)))</f>
        <v>RMI</v>
      </c>
      <c r="H222" s="183" t="s">
        <v>15807</v>
      </c>
      <c r="I222" s="184" t="str">
        <f ca="1">IF(ISERROR($V222),"",OFFSET('Smelter Look-up'!$H$4,$V222-4,0))</f>
        <v>Fangliao</v>
      </c>
      <c r="J222" s="184" t="str">
        <f ca="1">IF(ISERROR($V222),"",OFFSET('Smelter Look-up'!$I$4,$V222-4,0))</f>
        <v>Pingtung</v>
      </c>
      <c r="K222" s="224" t="s">
        <v>15807</v>
      </c>
      <c r="L222" s="224" t="s">
        <v>15807</v>
      </c>
      <c r="M222" s="224" t="s">
        <v>15807</v>
      </c>
      <c r="N222" s="224" t="s">
        <v>15807</v>
      </c>
      <c r="O222" s="224" t="s">
        <v>15811</v>
      </c>
      <c r="P222" s="185" t="s">
        <v>488</v>
      </c>
      <c r="Q222" s="225" t="s">
        <v>15807</v>
      </c>
      <c r="R222" s="182" t="str">
        <f ca="1">IF(ISERROR($V222),"",OFFSET('Smelter Look-up'!$C$4,$V222-4,0)&amp;"")</f>
        <v>Lianyou Metals Co., Ltd.</v>
      </c>
      <c r="S222" s="181" t="str">
        <f t="shared" ca="1" si="30"/>
        <v>TW</v>
      </c>
      <c r="T222" s="181" t="str">
        <f ca="1">IF(B222="","",IF(ISERROR(MATCH($J222,SorP!$B$1:$B$6279,0)),"",INDIRECT("'SorP'!$A$"&amp;MATCH($S222&amp;$J222,SorP!C:C,0))))</f>
        <v>TW-PIF</v>
      </c>
      <c r="U222" s="201"/>
      <c r="V222" s="226">
        <f ca="1">IF(C222="",NA(),IF(OR(C222="Smelter not listed",C222="Smelter not yet identified"),MATCH($B222&amp;$D222,'Smelter Look-up'!$J:$J,0),MATCH($B222&amp;$C222,'Smelter Look-up'!$J:$J,0)))</f>
        <v>613</v>
      </c>
      <c r="X222" s="227">
        <f t="shared" ca="1" si="31"/>
        <v>0</v>
      </c>
      <c r="AB222" s="228" t="str">
        <f t="shared" ca="1" si="32"/>
        <v>TungstenLianyou Metals Co., Ltd.</v>
      </c>
    </row>
    <row r="223" spans="1:28" s="227" customFormat="1" ht="20.25">
      <c r="A223" s="181" t="s">
        <v>144</v>
      </c>
      <c r="B223" s="182" t="str">
        <f ca="1">IF(LEN(A223)=0,"",INDEX('Smelter Look-up'!$A:$A,MATCH($A223,'Smelter Look-up'!$E:$E,0)))</f>
        <v>Tungsten</v>
      </c>
      <c r="C223" s="186" t="str">
        <f ca="1">IF(LEN(A223)=0,"",INDEX('Smelter Look-up'!$C:$C,MATCH($A223,'Smelter Look-up'!$E:$E,0)))</f>
        <v>Malipo Haiyu Tungsten Co., Ltd.</v>
      </c>
      <c r="D223" s="230"/>
      <c r="E223" s="182" t="str">
        <f ca="1">IF(ISERROR($V223),"",OFFSET('Smelter Look-up'!$D$4,$V223-4,0)&amp;"")</f>
        <v>CHINA</v>
      </c>
      <c r="F223" s="182" t="str">
        <f ca="1">IF(ISERROR($V223),"",OFFSET('Smelter Look-up'!$E$4,$V223-4,0))</f>
        <v>CID002319</v>
      </c>
      <c r="G223" s="182" t="str">
        <f ca="1">IF(C223=$X$4,IF(ISERROR($V223),"Enter smelter details","RMI"),IF(ISERROR($V223),"",OFFSET('Smelter Look-up'!$F$4,$V223-4,0)))</f>
        <v>RMI</v>
      </c>
      <c r="H223" s="183" t="s">
        <v>15807</v>
      </c>
      <c r="I223" s="184" t="str">
        <f ca="1">IF(ISERROR($V223),"",OFFSET('Smelter Look-up'!$H$4,$V223-4,0))</f>
        <v>Nanfeng Xiaozhai</v>
      </c>
      <c r="J223" s="184" t="str">
        <f ca="1">IF(ISERROR($V223),"",OFFSET('Smelter Look-up'!$I$4,$V223-4,0))</f>
        <v>Yunnan Sheng</v>
      </c>
      <c r="K223" s="224" t="s">
        <v>15807</v>
      </c>
      <c r="L223" s="224" t="s">
        <v>15807</v>
      </c>
      <c r="M223" s="224" t="s">
        <v>15807</v>
      </c>
      <c r="N223" s="224" t="s">
        <v>15807</v>
      </c>
      <c r="O223" s="224" t="s">
        <v>490</v>
      </c>
      <c r="P223" s="185" t="s">
        <v>15807</v>
      </c>
      <c r="Q223" s="225" t="s">
        <v>15807</v>
      </c>
      <c r="R223" s="182" t="str">
        <f ca="1">IF(ISERROR($V223),"",OFFSET('Smelter Look-up'!$C$4,$V223-4,0)&amp;"")</f>
        <v>Malipo Haiyu Tungsten Co., Ltd.</v>
      </c>
      <c r="S223" s="181" t="str">
        <f t="shared" ca="1" si="30"/>
        <v>CN</v>
      </c>
      <c r="T223" s="181" t="str">
        <f ca="1">IF(B223="","",IF(ISERROR(MATCH($J223,SorP!$B$1:$B$6279,0)),"",INDIRECT("'SorP'!$A$"&amp;MATCH($S223&amp;$J223,SorP!C:C,0))))</f>
        <v>CN-YN</v>
      </c>
      <c r="U223" s="201"/>
      <c r="V223" s="226">
        <f ca="1">IF(C223="",NA(),IF(OR(C223="Smelter not listed",C223="Smelter not yet identified"),MATCH($B223&amp;$D223,'Smelter Look-up'!$J:$J,0),MATCH($B223&amp;$C223,'Smelter Look-up'!$J:$J,0)))</f>
        <v>615</v>
      </c>
      <c r="X223" s="227">
        <f t="shared" ca="1" si="31"/>
        <v>0</v>
      </c>
      <c r="AB223" s="228" t="str">
        <f t="shared" ca="1" si="32"/>
        <v>TungstenMalipo Haiyu Tungsten Co., Ltd.</v>
      </c>
    </row>
    <row r="224" spans="1:28" s="227" customFormat="1" ht="20.25">
      <c r="A224" s="181" t="s">
        <v>1425</v>
      </c>
      <c r="B224" s="182" t="str">
        <f ca="1">IF(LEN(A224)=0,"",INDEX('Smelter Look-up'!$A:$A,MATCH($A224,'Smelter Look-up'!$E:$E,0)))</f>
        <v>Tungsten</v>
      </c>
      <c r="C224" s="186" t="str">
        <f ca="1">IF(LEN(A224)=0,"",INDEX('Smelter Look-up'!$C:$C,MATCH($A224,'Smelter Look-up'!$E:$E,0)))</f>
        <v>Masan High-Tech Materials</v>
      </c>
      <c r="D224" s="230"/>
      <c r="E224" s="182" t="str">
        <f ca="1">IF(ISERROR($V224),"",OFFSET('Smelter Look-up'!$D$4,$V224-4,0)&amp;"")</f>
        <v>VIET NAM</v>
      </c>
      <c r="F224" s="182" t="str">
        <f ca="1">IF(ISERROR($V224),"",OFFSET('Smelter Look-up'!$E$4,$V224-4,0))</f>
        <v>CID002543</v>
      </c>
      <c r="G224" s="182" t="str">
        <f ca="1">IF(C224=$X$4,IF(ISERROR($V224),"Enter smelter details","RMI"),IF(ISERROR($V224),"",OFFSET('Smelter Look-up'!$F$4,$V224-4,0)))</f>
        <v>RMI</v>
      </c>
      <c r="H224" s="183" t="s">
        <v>15807</v>
      </c>
      <c r="I224" s="184" t="str">
        <f ca="1">IF(ISERROR($V224),"",OFFSET('Smelter Look-up'!$H$4,$V224-4,0))</f>
        <v>Dai Tu</v>
      </c>
      <c r="J224" s="184" t="str">
        <f ca="1">IF(ISERROR($V224),"",OFFSET('Smelter Look-up'!$I$4,$V224-4,0))</f>
        <v>Thái Nguyên</v>
      </c>
      <c r="K224" s="224" t="s">
        <v>15807</v>
      </c>
      <c r="L224" s="224" t="s">
        <v>15807</v>
      </c>
      <c r="M224" s="224" t="s">
        <v>15807</v>
      </c>
      <c r="N224" s="224" t="s">
        <v>15807</v>
      </c>
      <c r="O224" s="224" t="s">
        <v>15819</v>
      </c>
      <c r="P224" s="185" t="s">
        <v>489</v>
      </c>
      <c r="Q224" s="225" t="s">
        <v>15807</v>
      </c>
      <c r="R224" s="182" t="str">
        <f ca="1">IF(ISERROR($V224),"",OFFSET('Smelter Look-up'!$C$4,$V224-4,0)&amp;"")</f>
        <v>Masan High-Tech Materials</v>
      </c>
      <c r="S224" s="181" t="str">
        <f t="shared" ca="1" si="30"/>
        <v>VN</v>
      </c>
      <c r="T224" s="181" t="str">
        <f ca="1">IF(B224="","",IF(ISERROR(MATCH($J224,SorP!$B$1:$B$6279,0)),"",INDIRECT("'SorP'!$A$"&amp;MATCH($S224&amp;$J224,SorP!C:C,0))))</f>
        <v>VN-69</v>
      </c>
      <c r="U224" s="201"/>
      <c r="V224" s="226">
        <f ca="1">IF(C224="",NA(),IF(OR(C224="Smelter not listed",C224="Smelter not yet identified"),MATCH($B224&amp;$D224,'Smelter Look-up'!$J:$J,0),MATCH($B224&amp;$C224,'Smelter Look-up'!$J:$J,0)))</f>
        <v>616</v>
      </c>
      <c r="X224" s="227">
        <f t="shared" ca="1" si="31"/>
        <v>0</v>
      </c>
      <c r="AB224" s="228" t="str">
        <f t="shared" ca="1" si="32"/>
        <v>TungstenMasan High-Tech Materials</v>
      </c>
    </row>
    <row r="225" spans="1:28" s="227" customFormat="1" ht="25.5">
      <c r="A225" s="181" t="s">
        <v>1841</v>
      </c>
      <c r="B225" s="182" t="str">
        <f ca="1">IF(LEN(A225)=0,"",INDEX('Smelter Look-up'!$A:$A,MATCH($A225,'Smelter Look-up'!$E:$E,0)))</f>
        <v>Tungsten</v>
      </c>
      <c r="C225" s="186" t="str">
        <f ca="1">IF(LEN(A225)=0,"",INDEX('Smelter Look-up'!$C:$C,MATCH($A225,'Smelter Look-up'!$E:$E,0)))</f>
        <v>Niagara Refining LLC</v>
      </c>
      <c r="D225" s="230"/>
      <c r="E225" s="182" t="str">
        <f ca="1">IF(ISERROR($V225),"",OFFSET('Smelter Look-up'!$D$4,$V225-4,0)&amp;"")</f>
        <v>UNITED STATES OF AMERICA</v>
      </c>
      <c r="F225" s="182" t="str">
        <f ca="1">IF(ISERROR($V225),"",OFFSET('Smelter Look-up'!$E$4,$V225-4,0))</f>
        <v>CID002589</v>
      </c>
      <c r="G225" s="182" t="str">
        <f ca="1">IF(C225=$X$4,IF(ISERROR($V225),"Enter smelter details","RMI"),IF(ISERROR($V225),"",OFFSET('Smelter Look-up'!$F$4,$V225-4,0)))</f>
        <v>RMI</v>
      </c>
      <c r="H225" s="183" t="s">
        <v>15807</v>
      </c>
      <c r="I225" s="184" t="str">
        <f ca="1">IF(ISERROR($V225),"",OFFSET('Smelter Look-up'!$H$4,$V225-4,0))</f>
        <v>Depew</v>
      </c>
      <c r="J225" s="184" t="str">
        <f ca="1">IF(ISERROR($V225),"",OFFSET('Smelter Look-up'!$I$4,$V225-4,0))</f>
        <v>New York</v>
      </c>
      <c r="K225" s="224" t="s">
        <v>15807</v>
      </c>
      <c r="L225" s="224" t="s">
        <v>15807</v>
      </c>
      <c r="M225" s="224" t="s">
        <v>15807</v>
      </c>
      <c r="N225" s="224" t="s">
        <v>15807</v>
      </c>
      <c r="O225" s="224" t="s">
        <v>490</v>
      </c>
      <c r="P225" s="185" t="s">
        <v>15807</v>
      </c>
      <c r="Q225" s="225" t="s">
        <v>15807</v>
      </c>
      <c r="R225" s="182" t="str">
        <f ca="1">IF(ISERROR($V225),"",OFFSET('Smelter Look-up'!$C$4,$V225-4,0)&amp;"")</f>
        <v>Niagara Refining LLC</v>
      </c>
      <c r="S225" s="181" t="str">
        <f t="shared" ca="1" si="30"/>
        <v>US</v>
      </c>
      <c r="T225" s="181" t="str">
        <f ca="1">IF(B225="","",IF(ISERROR(MATCH($J225,SorP!$B$1:$B$6279,0)),"",INDIRECT("'SorP'!$A$"&amp;MATCH($S225&amp;$J225,SorP!C:C,0))))</f>
        <v>US-NY</v>
      </c>
      <c r="U225" s="201"/>
      <c r="V225" s="226">
        <f ca="1">IF(C225="",NA(),IF(OR(C225="Smelter not listed",C225="Smelter not yet identified"),MATCH($B225&amp;$D225,'Smelter Look-up'!$J:$J,0),MATCH($B225&amp;$C225,'Smelter Look-up'!$J:$J,0)))</f>
        <v>621</v>
      </c>
      <c r="X225" s="227">
        <f t="shared" ca="1" si="31"/>
        <v>0</v>
      </c>
      <c r="AB225" s="228" t="str">
        <f t="shared" ca="1" si="32"/>
        <v>TungstenNiagara Refining LLC</v>
      </c>
    </row>
    <row r="226" spans="1:28" s="227" customFormat="1" ht="20.25">
      <c r="A226" s="181" t="s">
        <v>2273</v>
      </c>
      <c r="B226" s="182" t="str">
        <f ca="1">IF(LEN(A226)=0,"",INDEX('Smelter Look-up'!$A:$A,MATCH($A226,'Smelter Look-up'!$E:$E,0)))</f>
        <v>Tungsten</v>
      </c>
      <c r="C226" s="186" t="str">
        <f ca="1">IF(LEN(A226)=0,"",INDEX('Smelter Look-up'!$C:$C,MATCH($A226,'Smelter Look-up'!$E:$E,0)))</f>
        <v>Philippine Chuangxin Industrial Co., Inc.</v>
      </c>
      <c r="D226" s="230"/>
      <c r="E226" s="182" t="str">
        <f ca="1">IF(ISERROR($V226),"",OFFSET('Smelter Look-up'!$D$4,$V226-4,0)&amp;"")</f>
        <v>PHILIPPINES</v>
      </c>
      <c r="F226" s="182" t="str">
        <f ca="1">IF(ISERROR($V226),"",OFFSET('Smelter Look-up'!$E$4,$V226-4,0))</f>
        <v>CID002827</v>
      </c>
      <c r="G226" s="182" t="str">
        <f ca="1">IF(C226=$X$4,IF(ISERROR($V226),"Enter smelter details","RMI"),IF(ISERROR($V226),"",OFFSET('Smelter Look-up'!$F$4,$V226-4,0)))</f>
        <v>RMI</v>
      </c>
      <c r="H226" s="183" t="s">
        <v>15807</v>
      </c>
      <c r="I226" s="184" t="str">
        <f ca="1">IF(ISERROR($V226),"",OFFSET('Smelter Look-up'!$H$4,$V226-4,0))</f>
        <v>Marilao</v>
      </c>
      <c r="J226" s="184" t="str">
        <f ca="1">IF(ISERROR($V226),"",OFFSET('Smelter Look-up'!$I$4,$V226-4,0))</f>
        <v>Bulacan</v>
      </c>
      <c r="K226" s="224" t="s">
        <v>15807</v>
      </c>
      <c r="L226" s="224" t="s">
        <v>15807</v>
      </c>
      <c r="M226" s="224" t="s">
        <v>15807</v>
      </c>
      <c r="N226" s="224" t="s">
        <v>15807</v>
      </c>
      <c r="O226" s="224" t="s">
        <v>490</v>
      </c>
      <c r="P226" s="185" t="s">
        <v>15807</v>
      </c>
      <c r="Q226" s="225" t="s">
        <v>15807</v>
      </c>
      <c r="R226" s="182" t="str">
        <f ca="1">IF(ISERROR($V226),"",OFFSET('Smelter Look-up'!$C$4,$V226-4,0)&amp;"")</f>
        <v>Philippine Chuangxin Industrial Co., Inc.</v>
      </c>
      <c r="S226" s="181" t="str">
        <f t="shared" ca="1" si="30"/>
        <v>PH</v>
      </c>
      <c r="T226" s="181" t="str">
        <f ca="1">IF(B226="","",IF(ISERROR(MATCH($J226,SorP!$B$1:$B$6279,0)),"",INDIRECT("'SorP'!$A$"&amp;MATCH($S226&amp;$J226,SorP!C:C,0))))</f>
        <v>PH-BUL</v>
      </c>
      <c r="U226" s="201"/>
      <c r="V226" s="226">
        <f ca="1">IF(C226="",NA(),IF(OR(C226="Smelter not listed",C226="Smelter not yet identified"),MATCH($B226&amp;$D226,'Smelter Look-up'!$J:$J,0),MATCH($B226&amp;$C226,'Smelter Look-up'!$J:$J,0)))</f>
        <v>626</v>
      </c>
      <c r="X226" s="227">
        <f t="shared" ca="1" si="31"/>
        <v>0</v>
      </c>
      <c r="AB226" s="228" t="str">
        <f t="shared" ca="1" si="32"/>
        <v>TungstenPhilippine Chuangxin Industrial Co., Inc.</v>
      </c>
    </row>
    <row r="227" spans="1:28" s="227" customFormat="1" ht="25.5">
      <c r="A227" s="181" t="s">
        <v>1422</v>
      </c>
      <c r="B227" s="182" t="str">
        <f ca="1">IF(LEN(A227)=0,"",INDEX('Smelter Look-up'!$A:$A,MATCH($A227,'Smelter Look-up'!$E:$E,0)))</f>
        <v>Tungsten</v>
      </c>
      <c r="C227" s="186" t="str">
        <f ca="1">IF(LEN(A227)=0,"",INDEX('Smelter Look-up'!$C:$C,MATCH($A227,'Smelter Look-up'!$E:$E,0)))</f>
        <v>TANIOBIS Smelting GmbH &amp; Co. KG</v>
      </c>
      <c r="D227" s="230"/>
      <c r="E227" s="182" t="str">
        <f ca="1">IF(ISERROR($V227),"",OFFSET('Smelter Look-up'!$D$4,$V227-4,0)&amp;"")</f>
        <v>GERMANY</v>
      </c>
      <c r="F227" s="182" t="str">
        <f ca="1">IF(ISERROR($V227),"",OFFSET('Smelter Look-up'!$E$4,$V227-4,0))</f>
        <v>CID002542</v>
      </c>
      <c r="G227" s="182" t="str">
        <f ca="1">IF(C227=$X$4,IF(ISERROR($V227),"Enter smelter details","RMI"),IF(ISERROR($V227),"",OFFSET('Smelter Look-up'!$F$4,$V227-4,0)))</f>
        <v>RMI</v>
      </c>
      <c r="H227" s="183" t="s">
        <v>15807</v>
      </c>
      <c r="I227" s="184" t="str">
        <f ca="1">IF(ISERROR($V227),"",OFFSET('Smelter Look-up'!$H$4,$V227-4,0))</f>
        <v>Laufenburg</v>
      </c>
      <c r="J227" s="184" t="str">
        <f ca="1">IF(ISERROR($V227),"",OFFSET('Smelter Look-up'!$I$4,$V227-4,0))</f>
        <v>Baden-Württemberg</v>
      </c>
      <c r="K227" s="224" t="s">
        <v>15807</v>
      </c>
      <c r="L227" s="224" t="s">
        <v>15807</v>
      </c>
      <c r="M227" s="224" t="s">
        <v>15807</v>
      </c>
      <c r="N227" s="224" t="s">
        <v>15807</v>
      </c>
      <c r="O227" s="224" t="s">
        <v>15809</v>
      </c>
      <c r="P227" s="185" t="s">
        <v>489</v>
      </c>
      <c r="Q227" s="225" t="s">
        <v>15807</v>
      </c>
      <c r="R227" s="182" t="str">
        <f ca="1">IF(ISERROR($V227),"",OFFSET('Smelter Look-up'!$C$4,$V227-4,0)&amp;"")</f>
        <v>TANIOBIS Smelting GmbH &amp; Co. KG</v>
      </c>
      <c r="S227" s="181" t="str">
        <f t="shared" ca="1" si="30"/>
        <v>DE</v>
      </c>
      <c r="T227" s="181" t="str">
        <f ca="1">IF(B227="","",IF(ISERROR(MATCH($J227,SorP!$B$1:$B$6279,0)),"",INDIRECT("'SorP'!$A$"&amp;MATCH($S227&amp;$J227,SorP!C:C,0))))</f>
        <v>DE-BW</v>
      </c>
      <c r="U227" s="201"/>
      <c r="V227" s="226">
        <f ca="1">IF(C227="",NA(),IF(OR(C227="Smelter not listed",C227="Smelter not yet identified"),MATCH($B227&amp;$D227,'Smelter Look-up'!$J:$J,0),MATCH($B227&amp;$C227,'Smelter Look-up'!$J:$J,0)))</f>
        <v>627</v>
      </c>
      <c r="X227" s="227">
        <f t="shared" ca="1" si="31"/>
        <v>0</v>
      </c>
      <c r="AB227" s="228" t="str">
        <f t="shared" ca="1" si="32"/>
        <v>TungstenTANIOBIS Smelting GmbH &amp; Co. KG</v>
      </c>
    </row>
    <row r="228" spans="1:28" s="227" customFormat="1" ht="20.25">
      <c r="A228" s="181" t="s">
        <v>798</v>
      </c>
      <c r="B228" s="182" t="str">
        <f ca="1">IF(LEN(A228)=0,"",INDEX('Smelter Look-up'!$A:$A,MATCH($A228,'Smelter Look-up'!$E:$E,0)))</f>
        <v>Tungsten</v>
      </c>
      <c r="C228" s="186" t="str">
        <f ca="1">IF(LEN(A228)=0,"",INDEX('Smelter Look-up'!$C:$C,MATCH($A228,'Smelter Look-up'!$E:$E,0)))</f>
        <v>Wolfram Bergbau und Hutten AG</v>
      </c>
      <c r="D228" s="230"/>
      <c r="E228" s="182" t="str">
        <f ca="1">IF(ISERROR($V228),"",OFFSET('Smelter Look-up'!$D$4,$V228-4,0)&amp;"")</f>
        <v>AUSTRIA</v>
      </c>
      <c r="F228" s="182" t="str">
        <f ca="1">IF(ISERROR($V228),"",OFFSET('Smelter Look-up'!$E$4,$V228-4,0))</f>
        <v>CID002044</v>
      </c>
      <c r="G228" s="182" t="str">
        <f ca="1">IF(C228=$X$4,IF(ISERROR($V228),"Enter smelter details","RMI"),IF(ISERROR($V228),"",OFFSET('Smelter Look-up'!$F$4,$V228-4,0)))</f>
        <v>RMI</v>
      </c>
      <c r="H228" s="183" t="s">
        <v>15807</v>
      </c>
      <c r="I228" s="184" t="str">
        <f ca="1">IF(ISERROR($V228),"",OFFSET('Smelter Look-up'!$H$4,$V228-4,0))</f>
        <v>St. Martin i-S</v>
      </c>
      <c r="J228" s="184" t="str">
        <f ca="1">IF(ISERROR($V228),"",OFFSET('Smelter Look-up'!$I$4,$V228-4,0))</f>
        <v>Steiermark</v>
      </c>
      <c r="K228" s="224" t="s">
        <v>15807</v>
      </c>
      <c r="L228" s="224" t="s">
        <v>15807</v>
      </c>
      <c r="M228" s="224" t="s">
        <v>15807</v>
      </c>
      <c r="N228" s="224" t="s">
        <v>15807</v>
      </c>
      <c r="O228" s="224" t="s">
        <v>15819</v>
      </c>
      <c r="P228" s="185" t="s">
        <v>489</v>
      </c>
      <c r="Q228" s="225" t="s">
        <v>15807</v>
      </c>
      <c r="R228" s="182" t="str">
        <f ca="1">IF(ISERROR($V228),"",OFFSET('Smelter Look-up'!$C$4,$V228-4,0)&amp;"")</f>
        <v>Wolfram Bergbau und Hutten AG</v>
      </c>
      <c r="S228" s="181" t="str">
        <f t="shared" ca="1" si="30"/>
        <v>AT</v>
      </c>
      <c r="T228" s="181" t="str">
        <f ca="1">IF(B228="","",IF(ISERROR(MATCH($J228,SorP!$B$1:$B$6279,0)),"",INDIRECT("'SorP'!$A$"&amp;MATCH($S228&amp;$J228,SorP!C:C,0))))</f>
        <v>AT-6</v>
      </c>
      <c r="U228" s="201"/>
      <c r="V228" s="226">
        <f ca="1">IF(C228="",NA(),IF(OR(C228="Smelter not listed",C228="Smelter not yet identified"),MATCH($B228&amp;$D228,'Smelter Look-up'!$J:$J,0),MATCH($B228&amp;$C228,'Smelter Look-up'!$J:$J,0)))</f>
        <v>632</v>
      </c>
      <c r="X228" s="227">
        <f t="shared" ca="1" si="31"/>
        <v>0</v>
      </c>
      <c r="AB228" s="228" t="str">
        <f t="shared" ca="1" si="32"/>
        <v>TungstenWolfram Bergbau und Hutten AG</v>
      </c>
    </row>
    <row r="229" spans="1:28" s="227" customFormat="1" ht="25.5">
      <c r="A229" s="181" t="s">
        <v>145</v>
      </c>
      <c r="B229" s="182" t="str">
        <f ca="1">IF(LEN(A229)=0,"",INDEX('Smelter Look-up'!$A:$A,MATCH($A229,'Smelter Look-up'!$E:$E,0)))</f>
        <v>Tungsten</v>
      </c>
      <c r="C229" s="186" t="str">
        <f ca="1">IF(LEN(A229)=0,"",INDEX('Smelter Look-up'!$C:$C,MATCH($A229,'Smelter Look-up'!$E:$E,0)))</f>
        <v>Xiamen Tungsten (H.C.) Co., Ltd.</v>
      </c>
      <c r="D229" s="230"/>
      <c r="E229" s="182" t="str">
        <f ca="1">IF(ISERROR($V229),"",OFFSET('Smelter Look-up'!$D$4,$V229-4,0)&amp;"")</f>
        <v>CHINA</v>
      </c>
      <c r="F229" s="182" t="str">
        <f ca="1">IF(ISERROR($V229),"",OFFSET('Smelter Look-up'!$E$4,$V229-4,0))</f>
        <v>CID002320</v>
      </c>
      <c r="G229" s="182" t="str">
        <f ca="1">IF(C229=$X$4,IF(ISERROR($V229),"Enter smelter details","RMI"),IF(ISERROR($V229),"",OFFSET('Smelter Look-up'!$F$4,$V229-4,0)))</f>
        <v>RMI</v>
      </c>
      <c r="H229" s="183" t="s">
        <v>15807</v>
      </c>
      <c r="I229" s="184" t="str">
        <f ca="1">IF(ISERROR($V229),"",OFFSET('Smelter Look-up'!$H$4,$V229-4,0))</f>
        <v>Xiamen</v>
      </c>
      <c r="J229" s="184" t="str">
        <f ca="1">IF(ISERROR($V229),"",OFFSET('Smelter Look-up'!$I$4,$V229-4,0))</f>
        <v>Fujian Sheng</v>
      </c>
      <c r="K229" s="224" t="s">
        <v>15807</v>
      </c>
      <c r="L229" s="224" t="s">
        <v>15807</v>
      </c>
      <c r="M229" s="224" t="s">
        <v>15807</v>
      </c>
      <c r="N229" s="224" t="s">
        <v>15807</v>
      </c>
      <c r="O229" s="224" t="s">
        <v>15809</v>
      </c>
      <c r="P229" s="185" t="s">
        <v>489</v>
      </c>
      <c r="Q229" s="225" t="s">
        <v>15807</v>
      </c>
      <c r="R229" s="182" t="str">
        <f ca="1">IF(ISERROR($V229),"",OFFSET('Smelter Look-up'!$C$4,$V229-4,0)&amp;"")</f>
        <v>Xiamen Tungsten (H.C.) Co., Ltd.</v>
      </c>
      <c r="S229" s="181" t="str">
        <f t="shared" ca="1" si="30"/>
        <v>CN</v>
      </c>
      <c r="T229" s="181" t="str">
        <f ca="1">IF(B229="","",IF(ISERROR(MATCH($J229,SorP!$B$1:$B$6279,0)),"",INDIRECT("'SorP'!$A$"&amp;MATCH($S229&amp;$J229,SorP!C:C,0))))</f>
        <v>CN-FJ</v>
      </c>
      <c r="U229" s="201"/>
      <c r="V229" s="226">
        <f ca="1">IF(C229="",NA(),IF(OR(C229="Smelter not listed",C229="Smelter not yet identified"),MATCH($B229&amp;$D229,'Smelter Look-up'!$J:$J,0),MATCH($B229&amp;$C229,'Smelter Look-up'!$J:$J,0)))</f>
        <v>635</v>
      </c>
      <c r="X229" s="227">
        <f t="shared" ca="1" si="31"/>
        <v>0</v>
      </c>
      <c r="AB229" s="228" t="str">
        <f t="shared" ca="1" si="32"/>
        <v>TungstenXiamen Tungsten (H.C.) Co., Ltd.</v>
      </c>
    </row>
    <row r="230" spans="1:28" s="227" customFormat="1" ht="25.5">
      <c r="A230" s="181" t="s">
        <v>799</v>
      </c>
      <c r="B230" s="182" t="str">
        <f ca="1">IF(LEN(A230)=0,"",INDEX('Smelter Look-up'!$A:$A,MATCH($A230,'Smelter Look-up'!$E:$E,0)))</f>
        <v>Tungsten</v>
      </c>
      <c r="C230" s="186" t="str">
        <f ca="1">IF(LEN(A230)=0,"",INDEX('Smelter Look-up'!$C:$C,MATCH($A230,'Smelter Look-up'!$E:$E,0)))</f>
        <v>Xiamen Tungsten Co., Ltd.</v>
      </c>
      <c r="D230" s="230"/>
      <c r="E230" s="182" t="str">
        <f ca="1">IF(ISERROR($V230),"",OFFSET('Smelter Look-up'!$D$4,$V230-4,0)&amp;"")</f>
        <v>CHINA</v>
      </c>
      <c r="F230" s="182" t="str">
        <f ca="1">IF(ISERROR($V230),"",OFFSET('Smelter Look-up'!$E$4,$V230-4,0))</f>
        <v>CID002082</v>
      </c>
      <c r="G230" s="182" t="str">
        <f ca="1">IF(C230=$X$4,IF(ISERROR($V230),"Enter smelter details","RMI"),IF(ISERROR($V230),"",OFFSET('Smelter Look-up'!$F$4,$V230-4,0)))</f>
        <v>RMI</v>
      </c>
      <c r="H230" s="183" t="s">
        <v>15807</v>
      </c>
      <c r="I230" s="184" t="str">
        <f ca="1">IF(ISERROR($V230),"",OFFSET('Smelter Look-up'!$H$4,$V230-4,0))</f>
        <v>Xiamen</v>
      </c>
      <c r="J230" s="184" t="str">
        <f ca="1">IF(ISERROR($V230),"",OFFSET('Smelter Look-up'!$I$4,$V230-4,0))</f>
        <v>Fujian Sheng</v>
      </c>
      <c r="K230" s="224" t="s">
        <v>15807</v>
      </c>
      <c r="L230" s="224" t="s">
        <v>15807</v>
      </c>
      <c r="M230" s="224" t="s">
        <v>15807</v>
      </c>
      <c r="N230" s="224" t="s">
        <v>15807</v>
      </c>
      <c r="O230" s="224" t="s">
        <v>15809</v>
      </c>
      <c r="P230" s="185" t="s">
        <v>489</v>
      </c>
      <c r="Q230" s="225" t="s">
        <v>15807</v>
      </c>
      <c r="R230" s="182" t="str">
        <f ca="1">IF(ISERROR($V230),"",OFFSET('Smelter Look-up'!$C$4,$V230-4,0)&amp;"")</f>
        <v>Xiamen Tungsten Co., Ltd.</v>
      </c>
      <c r="S230" s="181" t="str">
        <f t="shared" ref="S230:S260" ca="1" si="33">IF(B230="","",IF(ISERROR(MATCH($E230,CL,0)),"Unknown",INDIRECT("'C'!$A$"&amp;MATCH($E230,CL,0)+1)))</f>
        <v>CN</v>
      </c>
      <c r="T230" s="181" t="str">
        <f ca="1">IF(B230="","",IF(ISERROR(MATCH($J230,SorP!$B$1:$B$6279,0)),"",INDIRECT("'SorP'!$A$"&amp;MATCH($S230&amp;$J230,SorP!C:C,0))))</f>
        <v>CN-FJ</v>
      </c>
      <c r="U230" s="201"/>
      <c r="V230" s="226">
        <f ca="1">IF(C230="",NA(),IF(OR(C230="Smelter not listed",C230="Smelter not yet identified"),MATCH($B230&amp;$D230,'Smelter Look-up'!$J:$J,0),MATCH($B230&amp;$C230,'Smelter Look-up'!$J:$J,0)))</f>
        <v>636</v>
      </c>
      <c r="X230" s="227">
        <f t="shared" ref="X230:X260" ca="1" si="34">IF(AND(C230="Smelter not listed",OR(LEN(D230)=0,LEN(E230)=0)),1,0)</f>
        <v>0</v>
      </c>
      <c r="AB230" s="228" t="str">
        <f t="shared" ref="AB230:AB260" ca="1" si="35">B230&amp;C230</f>
        <v>TungstenXiamen Tungsten Co., Ltd.</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D6B4A2-03E0-43A2-87AB-EE6B9284176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Qorvo US,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declaration covers all Qorvo products (excluding EVBs &amp; Spatium)</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Hernandez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ashlee.hernandez@qorvo.com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 678-7357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06-Nov-2023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password="C246" sheet="1" objects="1" scenarios="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2023-11-06T15:45:54Z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